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georgina.blanco\Downloads\"/>
    </mc:Choice>
  </mc:AlternateContent>
  <xr:revisionPtr revIDLastSave="0" documentId="13_ncr:1_{7D0F1452-66A3-4274-89CE-8781753A801E}" xr6:coauthVersionLast="47" xr6:coauthVersionMax="47" xr10:uidLastSave="{00000000-0000-0000-0000-000000000000}"/>
  <bookViews>
    <workbookView xWindow="-120" yWindow="-120" windowWidth="29040" windowHeight="15840" xr2:uid="{C549A40E-9A5A-4707-B047-C213C1FA7BBB}"/>
  </bookViews>
  <sheets>
    <sheet name="Cover Page" sheetId="11" r:id="rId1"/>
    <sheet name="GRI and SASB Index" sheetId="15" r:id="rId2"/>
    <sheet name="Performance Summary" sheetId="9" r:id="rId3"/>
    <sheet name="Economic Performance" sheetId="16" r:id="rId4"/>
    <sheet name="People" sheetId="12" r:id="rId5"/>
    <sheet name="Energy and Emissions" sheetId="1" r:id="rId6"/>
    <sheet name="Water and Effluents" sheetId="2" r:id="rId7"/>
    <sheet name="Biodiversity" sheetId="3" r:id="rId8"/>
    <sheet name="Tailings and Waste" sheetId="4" r:id="rId9"/>
    <sheet name="Health and Safety" sheetId="6" r:id="rId10"/>
    <sheet name="Proved and Probable Reserves" sheetId="7" r:id="rId11"/>
    <sheet name="Tailings Storage" sheetId="8" r:id="rId12"/>
  </sheets>
  <definedNames>
    <definedName name="_xlnm._FilterDatabase" localSheetId="1" hidden="1">'GRI and SASB Index'!$B$7:$F$7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7" l="1"/>
  <c r="J16" i="16"/>
  <c r="E11" i="9" l="1"/>
  <c r="E16" i="16"/>
  <c r="F16" i="16"/>
  <c r="G16" i="16"/>
  <c r="I16" i="16"/>
  <c r="K16" i="16"/>
  <c r="H12" i="16" l="1"/>
  <c r="H15" i="16"/>
  <c r="H11" i="16"/>
  <c r="J24" i="16" l="1"/>
  <c r="L15" i="16"/>
  <c r="N23" i="7" l="1"/>
  <c r="N22" i="7"/>
  <c r="N31" i="7"/>
  <c r="N30" i="7"/>
  <c r="N11" i="7"/>
  <c r="L10" i="1" l="1"/>
  <c r="L11" i="1"/>
  <c r="L33" i="1"/>
  <c r="L32" i="1"/>
  <c r="L21" i="1"/>
  <c r="L22" i="1"/>
  <c r="G104" i="12" l="1"/>
  <c r="G103" i="12"/>
  <c r="F21" i="2" l="1"/>
  <c r="G21" i="2"/>
  <c r="H21" i="2"/>
  <c r="I21" i="2"/>
  <c r="J21" i="2"/>
  <c r="K21" i="2"/>
  <c r="L24" i="1"/>
  <c r="E22" i="9" s="1"/>
  <c r="L25" i="1"/>
  <c r="E23" i="9" s="1"/>
  <c r="L26" i="1"/>
  <c r="E24" i="9" s="1"/>
  <c r="L20" i="1"/>
  <c r="E20" i="9" s="1"/>
  <c r="L12" i="1"/>
  <c r="L13" i="1"/>
  <c r="L14" i="1"/>
  <c r="L15" i="1"/>
  <c r="L16" i="1"/>
  <c r="L9" i="1"/>
  <c r="L35" i="1" l="1"/>
  <c r="L36" i="1"/>
  <c r="L37" i="1"/>
  <c r="L41" i="1" s="1"/>
  <c r="E31" i="9" s="1"/>
  <c r="L31" i="1"/>
  <c r="K38" i="1" l="1"/>
  <c r="J38" i="1"/>
  <c r="K27" i="1"/>
  <c r="J27" i="1"/>
  <c r="I27" i="1"/>
  <c r="H27" i="1"/>
  <c r="H38" i="1"/>
  <c r="G38" i="1"/>
  <c r="G27" i="1"/>
  <c r="F38" i="1"/>
  <c r="F27" i="1"/>
  <c r="E38" i="1" l="1"/>
  <c r="L34" i="1"/>
  <c r="L40" i="1" s="1"/>
  <c r="E29" i="9" s="1"/>
  <c r="E33" i="9" s="1"/>
  <c r="I38" i="1"/>
  <c r="E27" i="1"/>
  <c r="L23" i="1"/>
  <c r="L27" i="1" l="1"/>
  <c r="E19" i="9" s="1"/>
  <c r="E21" i="9"/>
  <c r="L42" i="1"/>
  <c r="L38" i="1"/>
  <c r="L10" i="4" l="1"/>
  <c r="E10" i="9" s="1"/>
  <c r="L12" i="16"/>
  <c r="H14" i="16"/>
  <c r="E90" i="9"/>
  <c r="H13" i="16"/>
  <c r="H16" i="16" l="1"/>
  <c r="L11" i="16"/>
  <c r="D16" i="16"/>
  <c r="L14" i="16"/>
  <c r="L13" i="16"/>
  <c r="J29" i="16"/>
  <c r="E89" i="9"/>
  <c r="L16" i="16" l="1"/>
  <c r="E35" i="9" l="1"/>
  <c r="H27" i="12" l="1"/>
  <c r="L27" i="12"/>
  <c r="M27" i="12"/>
  <c r="K27" i="12" l="1"/>
  <c r="G27" i="12"/>
  <c r="J27" i="12"/>
  <c r="I27" i="12"/>
  <c r="N26" i="12"/>
  <c r="F27" i="12" l="1"/>
  <c r="N27" i="12" s="1"/>
  <c r="N25" i="12"/>
  <c r="E27" i="9"/>
  <c r="G116" i="12" l="1"/>
  <c r="G112" i="12"/>
  <c r="H154" i="12" l="1"/>
  <c r="J172" i="12"/>
  <c r="H167" i="12" l="1"/>
  <c r="L10" i="3"/>
  <c r="L11" i="3"/>
  <c r="L83" i="12" l="1"/>
  <c r="E70" i="9"/>
  <c r="E140" i="12"/>
  <c r="F140" i="12"/>
  <c r="G140" i="12"/>
  <c r="F136" i="12"/>
  <c r="G136" i="12"/>
  <c r="D140" i="12" l="1"/>
  <c r="E116" i="12"/>
  <c r="F116" i="12"/>
  <c r="D116" i="12"/>
  <c r="E136" i="12"/>
  <c r="H134" i="12"/>
  <c r="H135" i="12"/>
  <c r="D136" i="12"/>
  <c r="H133" i="12"/>
  <c r="L18" i="2"/>
  <c r="L19" i="2"/>
  <c r="L20" i="2"/>
  <c r="E83" i="12" l="1"/>
  <c r="E72" i="9" s="1"/>
  <c r="J83" i="12"/>
  <c r="H83" i="12"/>
  <c r="F83" i="12"/>
  <c r="D83" i="12"/>
  <c r="E71" i="9" s="1"/>
  <c r="E112" i="12"/>
  <c r="H150" i="12"/>
  <c r="I83" i="12"/>
  <c r="G83" i="12"/>
  <c r="F112" i="12"/>
  <c r="D112" i="12"/>
  <c r="H136" i="12"/>
  <c r="K83" i="12"/>
  <c r="L12" i="2"/>
  <c r="L11" i="2"/>
  <c r="I14" i="2"/>
  <c r="I22" i="2" s="1"/>
  <c r="G14" i="2"/>
  <c r="G22" i="2" s="1"/>
  <c r="L32" i="2"/>
  <c r="E43" i="9" s="1"/>
  <c r="J30" i="2"/>
  <c r="J34" i="2" s="1"/>
  <c r="H30" i="2"/>
  <c r="H34" i="2" s="1"/>
  <c r="K14" i="2"/>
  <c r="K22" i="2" s="1"/>
  <c r="L13" i="2"/>
  <c r="J14" i="2"/>
  <c r="J22" i="2" s="1"/>
  <c r="H14" i="2"/>
  <c r="H22" i="2" s="1"/>
  <c r="F14" i="2"/>
  <c r="F22" i="2" s="1"/>
  <c r="L9" i="2"/>
  <c r="E21" i="2"/>
  <c r="L21" i="2" s="1"/>
  <c r="L16" i="2"/>
  <c r="L10" i="2"/>
  <c r="E14" i="2"/>
  <c r="L33" i="2"/>
  <c r="E40" i="9" s="1"/>
  <c r="L31" i="2"/>
  <c r="L29" i="2"/>
  <c r="E30" i="2"/>
  <c r="E34" i="2" s="1"/>
  <c r="K30" i="2"/>
  <c r="K34" i="2" s="1"/>
  <c r="I30" i="2"/>
  <c r="I34" i="2" s="1"/>
  <c r="G30" i="2"/>
  <c r="G34" i="2" s="1"/>
  <c r="E22" i="2" l="1"/>
  <c r="L14" i="2"/>
  <c r="F30" i="2"/>
  <c r="F34" i="2" s="1"/>
  <c r="L28" i="2"/>
  <c r="L30" i="2" s="1"/>
  <c r="L34" i="2" s="1"/>
  <c r="L22" i="2" l="1"/>
  <c r="E14" i="9"/>
  <c r="E15" i="9"/>
  <c r="E16" i="9"/>
  <c r="F18" i="4"/>
  <c r="G18" i="4"/>
  <c r="H18" i="4"/>
  <c r="I18" i="4"/>
  <c r="K18" i="4"/>
  <c r="J18" i="4" l="1"/>
  <c r="L15" i="4"/>
  <c r="E54" i="9" s="1"/>
  <c r="E18" i="4"/>
  <c r="L18" i="4" s="1"/>
  <c r="L19" i="4"/>
  <c r="E51" i="9" s="1"/>
  <c r="L10" i="6"/>
  <c r="L17" i="4"/>
  <c r="E56" i="9" s="1"/>
  <c r="L12" i="6"/>
  <c r="L20" i="4"/>
  <c r="E50" i="9" s="1"/>
  <c r="E49" i="9" s="1"/>
  <c r="L16" i="4"/>
  <c r="E55" i="9" s="1"/>
  <c r="L8" i="6"/>
  <c r="H128" i="12"/>
  <c r="E90" i="12"/>
  <c r="G90" i="12"/>
  <c r="I90" i="12"/>
  <c r="K96" i="12" l="1"/>
  <c r="K89" i="12"/>
  <c r="J98" i="12"/>
  <c r="H98" i="12"/>
  <c r="F98" i="12"/>
  <c r="K93" i="12"/>
  <c r="I94" i="12"/>
  <c r="G94" i="12"/>
  <c r="E94" i="12"/>
  <c r="K88" i="12"/>
  <c r="K92" i="12"/>
  <c r="J90" i="12"/>
  <c r="H90" i="12"/>
  <c r="F90" i="12"/>
  <c r="K97" i="12"/>
  <c r="I98" i="12"/>
  <c r="G98" i="12"/>
  <c r="E98" i="12"/>
  <c r="E99" i="12" s="1"/>
  <c r="J94" i="12"/>
  <c r="H94" i="12"/>
  <c r="F94" i="12"/>
  <c r="E78" i="9"/>
  <c r="H140" i="12"/>
  <c r="E74" i="9"/>
  <c r="I154" i="12"/>
  <c r="D98" i="12"/>
  <c r="K95" i="12"/>
  <c r="K98" i="12" s="1"/>
  <c r="K91" i="12"/>
  <c r="K94" i="12" s="1"/>
  <c r="D94" i="12"/>
  <c r="K87" i="12"/>
  <c r="K90" i="12" s="1"/>
  <c r="D90" i="12"/>
  <c r="E77" i="9"/>
  <c r="H116" i="12"/>
  <c r="L62" i="1"/>
  <c r="L19" i="3"/>
  <c r="L17" i="3"/>
  <c r="L15" i="3"/>
  <c r="L63" i="1"/>
  <c r="L60" i="1"/>
  <c r="L64" i="1"/>
  <c r="L61" i="1"/>
  <c r="L18" i="3"/>
  <c r="L16" i="3"/>
  <c r="L65" i="1"/>
  <c r="L59" i="1"/>
  <c r="E53" i="9"/>
  <c r="G99" i="12" l="1"/>
  <c r="I99" i="12"/>
  <c r="H99" i="12"/>
  <c r="D99" i="12"/>
  <c r="J99" i="12"/>
  <c r="F99" i="12"/>
  <c r="E69" i="9"/>
  <c r="K99" i="12"/>
  <c r="F154" i="12" l="1"/>
  <c r="D154" i="12"/>
  <c r="G154" i="12"/>
  <c r="E154" i="12"/>
  <c r="F167" i="12"/>
  <c r="F128" i="12"/>
  <c r="E80" i="9"/>
  <c r="G128" i="12" l="1"/>
  <c r="E128" i="12"/>
  <c r="D128" i="12"/>
  <c r="D167" i="12" l="1"/>
  <c r="E167" i="12"/>
  <c r="G167" i="12"/>
  <c r="H105" i="12"/>
  <c r="E124" i="12" l="1"/>
  <c r="M48" i="12"/>
  <c r="L48" i="12"/>
  <c r="K48" i="12"/>
  <c r="J48" i="12"/>
  <c r="I48" i="12"/>
  <c r="H48" i="12"/>
  <c r="F48" i="12"/>
  <c r="E48" i="12"/>
  <c r="M43" i="12"/>
  <c r="L43" i="12"/>
  <c r="K43" i="12"/>
  <c r="J43" i="12"/>
  <c r="H43" i="12"/>
  <c r="F43" i="12"/>
  <c r="E43" i="12"/>
  <c r="M38" i="12"/>
  <c r="M49" i="12" s="1"/>
  <c r="L38" i="12"/>
  <c r="L49" i="12" s="1"/>
  <c r="K38" i="12"/>
  <c r="K49" i="12" s="1"/>
  <c r="J38" i="12"/>
  <c r="J49" i="12" s="1"/>
  <c r="H38" i="12"/>
  <c r="H49" i="12" s="1"/>
  <c r="G38" i="12"/>
  <c r="F38" i="12"/>
  <c r="F49" i="12" s="1"/>
  <c r="E38" i="12"/>
  <c r="E49" i="12" s="1"/>
  <c r="M22" i="12"/>
  <c r="M28" i="12" s="1"/>
  <c r="L22" i="12"/>
  <c r="L28" i="12" s="1"/>
  <c r="K22" i="12"/>
  <c r="K28" i="12" s="1"/>
  <c r="N15" i="12"/>
  <c r="N14" i="12"/>
  <c r="N13" i="12"/>
  <c r="N12" i="12"/>
  <c r="N11" i="12"/>
  <c r="N10" i="12"/>
  <c r="M16" i="12"/>
  <c r="L16" i="12"/>
  <c r="K16" i="12"/>
  <c r="J16" i="12"/>
  <c r="F163" i="12" l="1"/>
  <c r="E16" i="12"/>
  <c r="G16" i="12"/>
  <c r="I16" i="12"/>
  <c r="F22" i="12"/>
  <c r="F28" i="12" s="1"/>
  <c r="H22" i="12"/>
  <c r="H28" i="12" s="1"/>
  <c r="J22" i="12"/>
  <c r="J28" i="12" s="1"/>
  <c r="F16" i="12"/>
  <c r="H16" i="12"/>
  <c r="E22" i="12"/>
  <c r="E28" i="12" s="1"/>
  <c r="G22" i="12"/>
  <c r="G28" i="12" s="1"/>
  <c r="I22" i="12"/>
  <c r="I28" i="12" s="1"/>
  <c r="G150" i="12"/>
  <c r="G124" i="12"/>
  <c r="I149" i="12"/>
  <c r="E150" i="12"/>
  <c r="I147" i="12"/>
  <c r="I148" i="12"/>
  <c r="D150" i="12"/>
  <c r="E163" i="12"/>
  <c r="H161" i="12"/>
  <c r="H162" i="12"/>
  <c r="F150" i="12"/>
  <c r="D124" i="12"/>
  <c r="F124" i="12"/>
  <c r="N21" i="12"/>
  <c r="N35" i="12"/>
  <c r="N36" i="12"/>
  <c r="N37" i="12"/>
  <c r="N40" i="12"/>
  <c r="N41" i="12"/>
  <c r="N45" i="12"/>
  <c r="N46" i="12"/>
  <c r="N47" i="12"/>
  <c r="D16" i="12"/>
  <c r="N9" i="12"/>
  <c r="N20" i="12"/>
  <c r="N22" i="12" s="1"/>
  <c r="N28" i="12" s="1"/>
  <c r="D22" i="12"/>
  <c r="D28" i="12" s="1"/>
  <c r="D38" i="12"/>
  <c r="I38" i="12"/>
  <c r="D43" i="12"/>
  <c r="I43" i="12"/>
  <c r="G48" i="12"/>
  <c r="G43" i="12"/>
  <c r="G49" i="12" s="1"/>
  <c r="D48" i="12"/>
  <c r="D163" i="12"/>
  <c r="H160" i="12" l="1"/>
  <c r="N16" i="12"/>
  <c r="E63" i="9" s="1"/>
  <c r="I150" i="12"/>
  <c r="G163" i="12"/>
  <c r="H163" i="12" s="1"/>
  <c r="N39" i="12"/>
  <c r="N44" i="12"/>
  <c r="N34" i="12"/>
  <c r="N38" i="12" s="1"/>
  <c r="N42" i="12"/>
  <c r="D49" i="12"/>
  <c r="E62" i="9"/>
  <c r="E79" i="9"/>
  <c r="N48" i="12"/>
  <c r="I49" i="12"/>
  <c r="N43" i="12" l="1"/>
  <c r="E65" i="9"/>
  <c r="N49" i="12"/>
  <c r="L17" i="2" l="1"/>
</calcChain>
</file>

<file path=xl/sharedStrings.xml><?xml version="1.0" encoding="utf-8"?>
<sst xmlns="http://schemas.openxmlformats.org/spreadsheetml/2006/main" count="1894" uniqueCount="981">
  <si>
    <t>2023 ESG Performance Data</t>
  </si>
  <si>
    <t>The Equinox Gold 2023 ESG Performance Data summarizes our quantitative ESG performance by sites for the 2023 reporting year, presenting performance trends for key social and environmental indicators.</t>
  </si>
  <si>
    <t>Workforce metrics are based on the headcount as of December 31, 2023.</t>
  </si>
  <si>
    <t xml:space="preserve">Environmental performance metrics include only sites in production in 2023. </t>
  </si>
  <si>
    <t>Economic performance metrics include all sites.</t>
  </si>
  <si>
    <t>Changes to data and re-statement may occur throughout the year due to improved reporting or collecting methods, and these will be disclosed in the updates here.</t>
  </si>
  <si>
    <t>Our ESG reporting is informed by the Global Reporting Initiative (GRI) and the Sustainability Accounting Standards Board (SASB) Metals &amp; Mining Industry Standard.</t>
  </si>
  <si>
    <t>The following GRI and SASB indicators are presented in these Data Tables:</t>
  </si>
  <si>
    <t>Topic</t>
  </si>
  <si>
    <t>Indicator Number</t>
  </si>
  <si>
    <t>Standard Description</t>
  </si>
  <si>
    <t>General Disclosures</t>
  </si>
  <si>
    <t>GRI 2-7</t>
  </si>
  <si>
    <t>Employees</t>
  </si>
  <si>
    <t>GRI 2-8</t>
  </si>
  <si>
    <t>Workers who are not employees</t>
  </si>
  <si>
    <t>GRI 2-30</t>
  </si>
  <si>
    <t>Collective bargaining agreements</t>
  </si>
  <si>
    <t>Economic Performance</t>
  </si>
  <si>
    <t>GRI 201-1</t>
  </si>
  <si>
    <t xml:space="preserve">Direct economic value generated and distributed </t>
  </si>
  <si>
    <t>Market Presence</t>
  </si>
  <si>
    <t>GRI 202-2</t>
  </si>
  <si>
    <t>Proportion of senior management hired from the local community</t>
  </si>
  <si>
    <t>Procurement Practices</t>
  </si>
  <si>
    <t>GRI 204-1</t>
  </si>
  <si>
    <t xml:space="preserve">Proportion of spending on local suppliers </t>
  </si>
  <si>
    <t>Energy</t>
  </si>
  <si>
    <t>GRI 302-1</t>
  </si>
  <si>
    <t>Energy consumption within the organization</t>
  </si>
  <si>
    <t>GRI 302-3</t>
  </si>
  <si>
    <t>Energy intensity</t>
  </si>
  <si>
    <t>Water and Effluents</t>
  </si>
  <si>
    <t>GRI 303-3</t>
  </si>
  <si>
    <t>Water withdrawal</t>
  </si>
  <si>
    <t>GRI 303-4</t>
  </si>
  <si>
    <t>Water discharge</t>
  </si>
  <si>
    <t>GRI 303-5</t>
  </si>
  <si>
    <t>Water consumption</t>
  </si>
  <si>
    <t>Biodiversity</t>
  </si>
  <si>
    <t>GRI 304-3</t>
  </si>
  <si>
    <t>Habitats protected or restored</t>
  </si>
  <si>
    <t>GRI 304-4</t>
  </si>
  <si>
    <t>IUCN Red List species and national conservation list species with habitats in areas affected by operations</t>
  </si>
  <si>
    <t>Emissions</t>
  </si>
  <si>
    <t>GRI 305-1</t>
  </si>
  <si>
    <t>Direct (Scope 1) GHG Emissions</t>
  </si>
  <si>
    <t>GRI 305-2</t>
  </si>
  <si>
    <t>Energy indirect (Scope 2) GHG emissions</t>
  </si>
  <si>
    <t>GRI 305-4</t>
  </si>
  <si>
    <t>GHG emissions intensity</t>
  </si>
  <si>
    <t>GRI 305-7</t>
  </si>
  <si>
    <t>Nitrogen oxides (NOx), sulfur oxides (SOx), and other significant air emissions</t>
  </si>
  <si>
    <t>Waste</t>
  </si>
  <si>
    <t>GRI 306-3</t>
  </si>
  <si>
    <t>Waste generated</t>
  </si>
  <si>
    <t>Employment</t>
  </si>
  <si>
    <t>GRI 401-1</t>
  </si>
  <si>
    <t>New employees hired and employee turnover</t>
  </si>
  <si>
    <t>Occupational Health and Safety</t>
  </si>
  <si>
    <t>GRI 403-8</t>
  </si>
  <si>
    <t xml:space="preserve">Workers covered by an occupational health and safety management system </t>
  </si>
  <si>
    <t>GRI 403-9</t>
  </si>
  <si>
    <t>Work-related injuries</t>
  </si>
  <si>
    <t>Diversity and Equal Opportunity</t>
  </si>
  <si>
    <t>GRI 405-1</t>
  </si>
  <si>
    <t>Diversity of governance bodies and employees</t>
  </si>
  <si>
    <t>MM1</t>
  </si>
  <si>
    <t>Amount of land (owned or leased, and managed for production activities
or extractive use) disturbed or rehabilitated"</t>
  </si>
  <si>
    <t>Effluents and Waste</t>
  </si>
  <si>
    <t>MM3</t>
  </si>
  <si>
    <t>Total amounts of overburden, rock, tailings, and sludges and their associated risks</t>
  </si>
  <si>
    <t>Activity Metrics</t>
  </si>
  <si>
    <t>SASB EM-MM-000.A</t>
  </si>
  <si>
    <t>Production of (1) metal ores and (2) finished metal products</t>
  </si>
  <si>
    <t>SASB EM-MM-000.B</t>
  </si>
  <si>
    <t>Total number of employees, percentage contractors</t>
  </si>
  <si>
    <t>Greenhouse Gas Emissions</t>
  </si>
  <si>
    <t>SASB EM-MM-110a.1</t>
  </si>
  <si>
    <t>Gross global Scope 1 emissions, percentage covered under emissions-limiting regulations</t>
  </si>
  <si>
    <t>Air Quality</t>
  </si>
  <si>
    <t>SASB EM-MM 120a.1</t>
  </si>
  <si>
    <t>Air emissions of the following pollutants: (1) CO, (2) NOx (excluding N2O), (3) SOx, (4) particulate matter (PM10), (5) mercury (Hg), (6) lead (Pb), and (7) volatile organic compounds (VOCs)</t>
  </si>
  <si>
    <t>Energy Management</t>
  </si>
  <si>
    <t>SASB EM-MM-130a.1</t>
  </si>
  <si>
    <t>(1) Total energy consumed, (2) percentage grid electricity, (3) percentage renewable</t>
  </si>
  <si>
    <t>Water Management</t>
  </si>
  <si>
    <t>SASB EM-MM-140a.1</t>
  </si>
  <si>
    <t>(1) Total fresh water withdrawn, (2) total fresh water consumed, percentage of each in regions with high or extremely high baseline water stress</t>
  </si>
  <si>
    <t>SASB EM-MM-140a.2</t>
  </si>
  <si>
    <t>Number of incidents of non-compliance associated with water quality permits, standards and regulations</t>
  </si>
  <si>
    <t>Waste &amp; Hazardous Materials Management</t>
  </si>
  <si>
    <t>SASB EM-MM-150a.4</t>
  </si>
  <si>
    <t>Total weight of non-mineral waste generated</t>
  </si>
  <si>
    <t>SASB EM-MM-150a.5</t>
  </si>
  <si>
    <t>Total weight of tailings produced</t>
  </si>
  <si>
    <t>SASB EM-MM-150a.6</t>
  </si>
  <si>
    <t>Total weight of waste rock generated</t>
  </si>
  <si>
    <t>SASB EM-MM-150a.7</t>
  </si>
  <si>
    <t>Total weight of hazardous waste generated</t>
  </si>
  <si>
    <t>SASB EM-MM-150a.8</t>
  </si>
  <si>
    <t>Total weight of hazardous waste recycled</t>
  </si>
  <si>
    <t>SASB EM-MM-150a.9</t>
  </si>
  <si>
    <t>Number of significant incidents associated with hazardous materials and waste management</t>
  </si>
  <si>
    <t>Biodiversity Impacts</t>
  </si>
  <si>
    <t>SASB EM-MM-160a.2</t>
  </si>
  <si>
    <t>Percentage of mine sites where acid rock drainage is: (1) predicted to occur, (2) actively mitigated, and (3) under treatment or remediation</t>
  </si>
  <si>
    <t>SASB EM-MM-160a.3</t>
  </si>
  <si>
    <t>Percentage of (1) proved and (2) probable reserves in or near sites with protected conservation status or endangered species habitat</t>
  </si>
  <si>
    <t>Security, Human Rights &amp; Rights of Indigenous Peoples</t>
  </si>
  <si>
    <t>SASB EM-MM-210a.1</t>
  </si>
  <si>
    <t>Percentage of reserves in or near areas of conflict</t>
  </si>
  <si>
    <t>SASB EM-MM-210a.2</t>
  </si>
  <si>
    <t>Percentage of reserves in or near indigenous land</t>
  </si>
  <si>
    <t>Labour Relations</t>
  </si>
  <si>
    <t>SASB EM-MM-310a.1</t>
  </si>
  <si>
    <t>Percentage of active workforce covered under collective bargaining agreements, broken down by US, and foreign employees</t>
  </si>
  <si>
    <t>Workforce Health &amp; Safety</t>
  </si>
  <si>
    <t>SASB EM-MM-320a.1</t>
  </si>
  <si>
    <t>(1) MSHA all-incidence rate, (2) fatality rate, (3) near miss frequency rate (NMFR) and (4) average hours of health, safety, and emergency response training for (a) full-time employees and (b) contract employees</t>
  </si>
  <si>
    <t>Tailings Storage Facilities Management</t>
  </si>
  <si>
    <t>SASB EM-MM-540a.1</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</si>
  <si>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</si>
  <si>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SASB EM-MM-540a.3</t>
  </si>
  <si>
    <t>Approach to development of Emergency Preparedness and Response Plans (EPRPs) for tailings storage facilities</t>
  </si>
  <si>
    <t>2023 GRI and SASB Content Index</t>
  </si>
  <si>
    <t>Includes page references to the 2023 ESG Report and other publicly available reports.</t>
  </si>
  <si>
    <t>Location in ESG Report (page number)</t>
  </si>
  <si>
    <t>Comments/Responses/Links to other reports (page number)</t>
  </si>
  <si>
    <t>GRI Content Index</t>
  </si>
  <si>
    <t>Equinox Gold Corp. has reported the information cited in this GRI content index for the period from 1 January to 31 December 2023 with reference to the GRI Standards.</t>
  </si>
  <si>
    <t xml:space="preserve">General Disclosures </t>
  </si>
  <si>
    <t>GRI 2-1</t>
  </si>
  <si>
    <t>Organization details</t>
  </si>
  <si>
    <t xml:space="preserve">p. 7 - 10
</t>
  </si>
  <si>
    <t>Consolidated Financial Statements (p.12)</t>
  </si>
  <si>
    <t>GRI 2-2</t>
  </si>
  <si>
    <t>Entities included in the organization’s sustainability reporting</t>
  </si>
  <si>
    <t>p. 8 - 9</t>
  </si>
  <si>
    <t>GRI 2-3</t>
  </si>
  <si>
    <t>Reporting period, frequency and contact point</t>
  </si>
  <si>
    <t>p. 11</t>
  </si>
  <si>
    <t>GRI 2-4</t>
  </si>
  <si>
    <t>Restatements of information</t>
  </si>
  <si>
    <t>p.111, 130</t>
  </si>
  <si>
    <r>
      <rPr>
        <sz val="11"/>
        <color rgb="FF000000"/>
        <rFont val="Calibri"/>
        <family val="2"/>
      </rPr>
      <t xml:space="preserve">GRI 306-3 was revised based on updated non-hazardous waste from Los Filos Mine. 
</t>
    </r>
    <r>
      <rPr>
        <sz val="11"/>
        <color rgb="FFFF0000"/>
        <rFont val="Calibri"/>
        <family val="2"/>
      </rPr>
      <t xml:space="preserve">
</t>
    </r>
    <r>
      <rPr>
        <sz val="11"/>
        <color rgb="FF000000"/>
        <rFont val="Calibri"/>
        <family val="2"/>
      </rPr>
      <t xml:space="preserve">Community investments were revised based on Brazilian system improvement to code Community investment.
The number of inappropriate or unfair treatment through the Whistleblower Line was revised based on a reclassification review. 
</t>
    </r>
    <r>
      <rPr>
        <sz val="11"/>
        <color rgb="FFFF0000"/>
        <rFont val="Calibri"/>
        <family val="2"/>
      </rPr>
      <t xml:space="preserve">
</t>
    </r>
  </si>
  <si>
    <t>GRI 2-5</t>
  </si>
  <si>
    <t>External Assurance</t>
  </si>
  <si>
    <t>Certain economic data were extracted from our 2023 audited Annual Financial Statements.
Certain key metrices of the report was internally assured for the first time. No external assurance was performed but are planned in future periods.</t>
  </si>
  <si>
    <t>GRI 2-6</t>
  </si>
  <si>
    <t>Activities, value chain and other business relationships</t>
  </si>
  <si>
    <t xml:space="preserve">p. 81 - 84 </t>
  </si>
  <si>
    <t>2023 ESG Data Table</t>
  </si>
  <si>
    <t>GRI 2-9</t>
  </si>
  <si>
    <t>Governance structure and composition</t>
  </si>
  <si>
    <t>p. 103 - 106</t>
  </si>
  <si>
    <t>Management Information Circular (p.23)</t>
  </si>
  <si>
    <t>GRI 2-10</t>
  </si>
  <si>
    <t>Nomination and selection of the highest governance body</t>
  </si>
  <si>
    <t>p. 104 - 106</t>
  </si>
  <si>
    <t>Management Information Circular (p. 27-28)</t>
  </si>
  <si>
    <t>GRI 2-11</t>
  </si>
  <si>
    <t xml:space="preserve">Chair of the highest governance body </t>
  </si>
  <si>
    <t>Management Information Circular (p.31)</t>
  </si>
  <si>
    <t>GRI 2-12</t>
  </si>
  <si>
    <t>Role of the highest governance body in overseeing the management of impacts</t>
  </si>
  <si>
    <t xml:space="preserve">Management Information Circular (p. 20, 23-30)
</t>
  </si>
  <si>
    <t>GRI 2-13</t>
  </si>
  <si>
    <t>Delegation of the responsibility for managing impacts</t>
  </si>
  <si>
    <t>p. 104 and 105</t>
  </si>
  <si>
    <t xml:space="preserve">Management Information Circular (p. 19, 23-30)
</t>
  </si>
  <si>
    <t>GRI 2-14</t>
  </si>
  <si>
    <t>Role of the highest governance body in sustainabilty reporting</t>
  </si>
  <si>
    <t>p. 104</t>
  </si>
  <si>
    <t xml:space="preserve">Management Information Circular (p. 30-31)
</t>
  </si>
  <si>
    <t>GRI 2-15</t>
  </si>
  <si>
    <t>Conflict of interest</t>
  </si>
  <si>
    <t>p. 108 - 110</t>
  </si>
  <si>
    <t xml:space="preserve">Management Information Circular (p. 20) </t>
  </si>
  <si>
    <t>Management’s Discussion and Analysis (p. 59)</t>
  </si>
  <si>
    <t>GRI 2-16</t>
  </si>
  <si>
    <t>Communication of critical concerns</t>
  </si>
  <si>
    <t>p. 108 - 111, 117 - 119</t>
  </si>
  <si>
    <t>GRI 2-17</t>
  </si>
  <si>
    <t>Collective knowledge of the highest governance body</t>
  </si>
  <si>
    <t xml:space="preserve">Management Information Circular (p. 22-24) 
</t>
  </si>
  <si>
    <t>GRI 2-18</t>
  </si>
  <si>
    <t>Evaluation of the performance of the highest governance body</t>
  </si>
  <si>
    <t>Management Information Circular (p.24)</t>
  </si>
  <si>
    <t>GRI 2-19</t>
  </si>
  <si>
    <t>Remuneration policies</t>
  </si>
  <si>
    <t xml:space="preserve">Management Information Circular (p. 42)
</t>
  </si>
  <si>
    <t>GRI 2-20</t>
  </si>
  <si>
    <t>Process to determine remuneration</t>
  </si>
  <si>
    <t>p. 105</t>
  </si>
  <si>
    <t>GRI 2-22</t>
  </si>
  <si>
    <t>Statement on sustainable development strategy</t>
  </si>
  <si>
    <t>p. 4 - 5</t>
  </si>
  <si>
    <t xml:space="preserve">Management Information Circular (p. iv-v)
</t>
  </si>
  <si>
    <t>GRI 2-23</t>
  </si>
  <si>
    <t>Policy commitments</t>
  </si>
  <si>
    <t>p. 14 - 15, 20 - 21, 103, 113 - 115</t>
  </si>
  <si>
    <t xml:space="preserve">Management Information Circular (p. 18)
</t>
  </si>
  <si>
    <t>GRI 2-24</t>
  </si>
  <si>
    <t>Embedding policy commitments</t>
  </si>
  <si>
    <t>p. 14 - 16, 103, 113</t>
  </si>
  <si>
    <t>GRI 2-25</t>
  </si>
  <si>
    <t>Processes to remediate negative impacts</t>
  </si>
  <si>
    <t>p. 28 - 29, 94 - 97, 109 - 111, 117 - 119</t>
  </si>
  <si>
    <t>GRI 2-26</t>
  </si>
  <si>
    <t>Mechanism for seeking advice and raising concerns</t>
  </si>
  <si>
    <t>p.  108 - 111</t>
  </si>
  <si>
    <t>GRI 2-27</t>
  </si>
  <si>
    <t>Compliance with laws and regulations</t>
  </si>
  <si>
    <t>p. 30, 118</t>
  </si>
  <si>
    <t>GRI 2-28</t>
  </si>
  <si>
    <t>Membership associations</t>
  </si>
  <si>
    <t>p. 20 - 21</t>
  </si>
  <si>
    <t>GRI 2-29</t>
  </si>
  <si>
    <t>Approach to stakeholder engagement</t>
  </si>
  <si>
    <t>p. 14 - 16, 87 - 99</t>
  </si>
  <si>
    <t>p. 79, 83</t>
  </si>
  <si>
    <t xml:space="preserve">Material topics </t>
  </si>
  <si>
    <t>GRI 3-1</t>
  </si>
  <si>
    <t>Process to determine material topics</t>
  </si>
  <si>
    <t>p. 16 - 17</t>
  </si>
  <si>
    <t>GRI 3-2</t>
  </si>
  <si>
    <t>List of material topics</t>
  </si>
  <si>
    <t>GRI 3-3</t>
  </si>
  <si>
    <t>Management of material topics</t>
  </si>
  <si>
    <t>p. 27 - 29, 33 - 36, 41 - 45, 50 - 52, 57 - 58, 67 - 69, 78 - 80, 88 - 89, 93 - 95, 103 - 105, 108 - 110, 113 - 114, 117 - 118, 121 - 122</t>
  </si>
  <si>
    <t>GRI 201-2</t>
  </si>
  <si>
    <t>Financial implications and other risks and opportunities due to climate change</t>
  </si>
  <si>
    <t>p. 33 - 36</t>
  </si>
  <si>
    <t>Management's Discussion and Analysis (p. 51)</t>
  </si>
  <si>
    <t>Indirect Economic Impacts</t>
  </si>
  <si>
    <t>Gri 203-1</t>
  </si>
  <si>
    <t>Infrastructure investments and services supported</t>
  </si>
  <si>
    <t>p. 93 - 99</t>
  </si>
  <si>
    <t>Management's Discussion and Analysis (p. 28)</t>
  </si>
  <si>
    <t>GRI 203-2</t>
  </si>
  <si>
    <t>Significant indirect economic impacts</t>
  </si>
  <si>
    <t>p. 37 - 39, 78 - 84, 93 - 99</t>
  </si>
  <si>
    <t>p. 122 - 123</t>
  </si>
  <si>
    <t>Anti-corruption</t>
  </si>
  <si>
    <t>GRI 205-1</t>
  </si>
  <si>
    <t>Operations assessed for risks related to corruption</t>
  </si>
  <si>
    <t>Management's Discussion and Analysis (p. 56)</t>
  </si>
  <si>
    <t>GRI 205-2</t>
  </si>
  <si>
    <t>Communication and training about anti-corruption policies and procedures</t>
  </si>
  <si>
    <t>p. 109 - 111</t>
  </si>
  <si>
    <t>GRI 205-3</t>
  </si>
  <si>
    <t>Confirmed incidents of corruption and action taken</t>
  </si>
  <si>
    <t>p. 111</t>
  </si>
  <si>
    <t>Anti-competitive Behaviour</t>
  </si>
  <si>
    <t>GRI 206-1</t>
  </si>
  <si>
    <t>Legal actions for anti-competitive behavior, anti-trust, and monopoly practices</t>
  </si>
  <si>
    <t>p. 119</t>
  </si>
  <si>
    <t>Tax</t>
  </si>
  <si>
    <t>GRI 207-1</t>
  </si>
  <si>
    <t>Approach to tax</t>
  </si>
  <si>
    <t>p. 110</t>
  </si>
  <si>
    <t xml:space="preserve">Consolidated Financial Statements (p. 23-24, 27-28) </t>
  </si>
  <si>
    <t>GRI 207-2</t>
  </si>
  <si>
    <t>Tax governance, control, and risk management</t>
  </si>
  <si>
    <t>Management's Discussion and Analysis (p. 54)</t>
  </si>
  <si>
    <t>GRI 207-3</t>
  </si>
  <si>
    <t>Stakeholder engagement and management of concerns related to tax</t>
  </si>
  <si>
    <t>GRI 207-4</t>
  </si>
  <si>
    <t>Country-by-country reporting</t>
  </si>
  <si>
    <t xml:space="preserve">ESTMA Annual Report 
</t>
  </si>
  <si>
    <t xml:space="preserve">p. 37 - 39 </t>
  </si>
  <si>
    <t xml:space="preserve">p. 38 - 39 </t>
  </si>
  <si>
    <t>GRI 302-4</t>
  </si>
  <si>
    <t>Reduction of energy consumption</t>
  </si>
  <si>
    <t xml:space="preserve">Management Information Circular (p. 19)
</t>
  </si>
  <si>
    <t>GRI 303-1</t>
  </si>
  <si>
    <t>Interactions with water as a shared resource</t>
  </si>
  <si>
    <t>p. 50 - 54</t>
  </si>
  <si>
    <t>Management's Discussion and Analysis (p. 51 and 52)</t>
  </si>
  <si>
    <t>GRI 303-2</t>
  </si>
  <si>
    <t>Management of water discharge-related impacts</t>
  </si>
  <si>
    <t>p. 51 - 54</t>
  </si>
  <si>
    <t>p. 53 - 54</t>
  </si>
  <si>
    <t>GRI 304-1</t>
  </si>
  <si>
    <t>Operational sites owned, leased, managed in, or adjacent to, protected areas and areas of high biodiversity value outside protected areas</t>
  </si>
  <si>
    <t>p. 57 - 60</t>
  </si>
  <si>
    <t>GRI 304-2</t>
  </si>
  <si>
    <t>Significant impacts of activities, products, and services on biodiversity</t>
  </si>
  <si>
    <t>p. 57 - 63</t>
  </si>
  <si>
    <t>GRI 305-5</t>
  </si>
  <si>
    <t>Reduction of GHG Emissions</t>
  </si>
  <si>
    <t>Nitrogen oxides (Nox), sulfur oxides (Sox), and other significant air emissions</t>
  </si>
  <si>
    <t>GRI 306-1</t>
  </si>
  <si>
    <t>Waste generation and significant waste-related impacts</t>
  </si>
  <si>
    <t>p. 41 - 47</t>
  </si>
  <si>
    <t>GRI 306-2</t>
  </si>
  <si>
    <t>Management of significant waste-related impacts</t>
  </si>
  <si>
    <t xml:space="preserve">p. 41 - 47 </t>
  </si>
  <si>
    <t>p. 46 - 47</t>
  </si>
  <si>
    <t>GRI 306-4</t>
  </si>
  <si>
    <t>Waste diverted from disposal</t>
  </si>
  <si>
    <t>p. 47</t>
  </si>
  <si>
    <t>GRI 306-5</t>
  </si>
  <si>
    <t>Waste directed to disposal</t>
  </si>
  <si>
    <t>New employee hired and employee turnover</t>
  </si>
  <si>
    <t>GRI 401-3</t>
  </si>
  <si>
    <t>Parental leave</t>
  </si>
  <si>
    <t>p. 82</t>
  </si>
  <si>
    <t>GRI 403-1</t>
  </si>
  <si>
    <t>Occupational health and safety management system</t>
  </si>
  <si>
    <t>p. 67 - 69</t>
  </si>
  <si>
    <t>GRI 403-2</t>
  </si>
  <si>
    <t>Hazard identification, risk assessment, and incident investigation</t>
  </si>
  <si>
    <t>p.  72 - 74</t>
  </si>
  <si>
    <t>GRI 403-4</t>
  </si>
  <si>
    <t>Worker participation, consultation, and communication on occupational health and safety</t>
  </si>
  <si>
    <t>GRI 403-5</t>
  </si>
  <si>
    <t>Worker training on occupational health and safety</t>
  </si>
  <si>
    <t>p. 72 - 73</t>
  </si>
  <si>
    <t>GRI 403-6</t>
  </si>
  <si>
    <t>Promotion of worker health</t>
  </si>
  <si>
    <t xml:space="preserve">p. 22, 69, 74 </t>
  </si>
  <si>
    <t>GRI 403-7</t>
  </si>
  <si>
    <t>Prevention and mitigation of occupational health and safety impacts directly linked by business relationships</t>
  </si>
  <si>
    <t>p. 73 - 74</t>
  </si>
  <si>
    <t>Training and Education</t>
  </si>
  <si>
    <t>GRI 404-1</t>
  </si>
  <si>
    <t>Average hours of training per year per employee</t>
  </si>
  <si>
    <t>p. 81</t>
  </si>
  <si>
    <t>p. 81 - 84, 106</t>
  </si>
  <si>
    <t>Management Information Circular (p. 23)</t>
  </si>
  <si>
    <t>GRI 405-2</t>
  </si>
  <si>
    <t>Ratio of basic salary and remuneration of women to men</t>
  </si>
  <si>
    <t>Non-discrimination</t>
  </si>
  <si>
    <t>GRI 406-1</t>
  </si>
  <si>
    <t>Incidents of discrimination and corrective action taken</t>
  </si>
  <si>
    <t>Freedom of Association and Collective Bargaining</t>
  </si>
  <si>
    <t>GRI 407-1</t>
  </si>
  <si>
    <t>Operations and suppliers in which the right to freedom of association and collective bargaining may be at risk</t>
  </si>
  <si>
    <t>No operations are at risk. Operations in Mexico (Los Filos) and Brazil (Aurizona, Fazenda, Santa Luz and RDM) have collective employment agreements.</t>
  </si>
  <si>
    <t>Child Labor</t>
  </si>
  <si>
    <t>GRI 408-1</t>
  </si>
  <si>
    <t>Operations and suppliers at significant risk for incidents of child labor</t>
  </si>
  <si>
    <t xml:space="preserve">As members of MAC and the UN Global Compact, Equinox Gold has committed to respecting the rights of workers and not engaging in or supporting the practice of child labor. As of December 31, 2023, child labor was not a significant risk for any of our operations.
</t>
  </si>
  <si>
    <t>Forced or Compulsory Labor</t>
  </si>
  <si>
    <t>GRI 409-1</t>
  </si>
  <si>
    <t>Operations and suppliers at significant risk for incidents of forced or compulsory labor</t>
  </si>
  <si>
    <t xml:space="preserve">As members of MAC and the UN Global Compact, Equinox Gold has committed to respecting the rights of workers and not engaging in or supporting the practice of forced labor. </t>
  </si>
  <si>
    <t>Security Practices</t>
  </si>
  <si>
    <t>GRI 410-1</t>
  </si>
  <si>
    <t>Security personnel trained in human rights policies or procedures</t>
  </si>
  <si>
    <t>p. 115</t>
  </si>
  <si>
    <t>Rights of Indigenous Peoples</t>
  </si>
  <si>
    <t>GRI 411-1</t>
  </si>
  <si>
    <t>Incidents of violations involving rights of indigenous peoples</t>
  </si>
  <si>
    <t>p. 90, 115</t>
  </si>
  <si>
    <t>There was no violation involving rights of Indigenous Peoples.</t>
  </si>
  <si>
    <t>Local Communities</t>
  </si>
  <si>
    <t>GRI 413-1</t>
  </si>
  <si>
    <t>Operations with local community engagement, impact assessments, and development programs</t>
  </si>
  <si>
    <t>GRI 413-2</t>
  </si>
  <si>
    <t>Operations with significant actual and potential negative impacts on local communities</t>
  </si>
  <si>
    <t>Public Policy</t>
  </si>
  <si>
    <t>GRI 415-1</t>
  </si>
  <si>
    <t>Political contributions</t>
  </si>
  <si>
    <t>Amount of land (owned or leased, and managed for production activities or extractive use) disturbed or rehabilitated"</t>
  </si>
  <si>
    <t>MM2</t>
  </si>
  <si>
    <t>Total sites requiring biodiversity management plans</t>
  </si>
  <si>
    <t>p. 57 - 61</t>
  </si>
  <si>
    <t>Efluents and Wastes</t>
  </si>
  <si>
    <t>Total amounts of overburden rock, tailings, and sludges and their associated risks</t>
  </si>
  <si>
    <t>105,540 tonnes of waste rocks are used as back fill at Los Filos mine.</t>
  </si>
  <si>
    <t>Labour/Management Relations</t>
  </si>
  <si>
    <t>MM4</t>
  </si>
  <si>
    <t>Number of strikes and lock-outs exceeding one week's duration, by country</t>
  </si>
  <si>
    <t>Zero strikes and lock-outs exceeding one week's duration.</t>
  </si>
  <si>
    <t>Indigenous Rights</t>
  </si>
  <si>
    <t>MM5</t>
  </si>
  <si>
    <t>Total number of operations taking place in or adjancent to indigeous peoples' territories, and number and percentage of operations or sites where there are formal agreements with indigenous peoples' communities</t>
  </si>
  <si>
    <t>p. 88 - 91</t>
  </si>
  <si>
    <t>1 site in construction phase (Greenstone)</t>
  </si>
  <si>
    <t>MM6</t>
  </si>
  <si>
    <t xml:space="preserve">Number and description of significant disputes relating to land use, customary rights of local communities, and indigenous peoples.
</t>
  </si>
  <si>
    <t>No significant disputes relating to land use, customary rights of local communities, and indigenous peoples.</t>
  </si>
  <si>
    <t>MM7</t>
  </si>
  <si>
    <t>The extent to which grievance mechanisms were used to resolve disputes relating to land use, customary rights of local communities and indigenous peoples, and outcomes</t>
  </si>
  <si>
    <t>Not applicable, since there were no disputes relating to land use, customary rights of local communities and indigenous peoples.</t>
  </si>
  <si>
    <t>Artisanal and Small-Scale Mining</t>
  </si>
  <si>
    <t>MM8</t>
  </si>
  <si>
    <t>Number (and percentage) of company operating sites where artisanal and small-scale mining (ASM) takes place on, or adjacent to, the site; The associated risks and the actions taken to manage and mitigate these risks.</t>
  </si>
  <si>
    <t xml:space="preserve">2 operating sites (28%) </t>
  </si>
  <si>
    <t>Resettlement</t>
  </si>
  <si>
    <t>MM9</t>
  </si>
  <si>
    <t xml:space="preserve">Sites where resettlements took place, the number of households resettled in each, and how their livelihoods were affected in the process. </t>
  </si>
  <si>
    <t>None in 2023</t>
  </si>
  <si>
    <t>Closure Planning</t>
  </si>
  <si>
    <t>MM10</t>
  </si>
  <si>
    <t>Number and percentage of operations with closure plans</t>
  </si>
  <si>
    <t>p. 29</t>
  </si>
  <si>
    <t>7 operating mines (100%)</t>
  </si>
  <si>
    <t>SASB Content Index</t>
  </si>
  <si>
    <t> </t>
  </si>
  <si>
    <t>Production of (1) metal ore and (2) finished metal products</t>
  </si>
  <si>
    <t>Total Ore processed (tonnes): 41,086,168
Total Gold Produced (Oz): 564,458</t>
  </si>
  <si>
    <t>p. 83 - 84</t>
  </si>
  <si>
    <t>SASB EM-MM-110a.2</t>
  </si>
  <si>
    <t>Discussion of long-term and short-term strategy or plan to manage Scope 1 emissions, emissions reduction targets, and an analysis of performance against those targets</t>
  </si>
  <si>
    <t>SASB EM-MM-120a.1</t>
  </si>
  <si>
    <t>Number of incidents of non-compliance associated with water quality permits, standards, and regulations</t>
  </si>
  <si>
    <t>p. 53</t>
  </si>
  <si>
    <t>Zero incidents of non-compliance associated with water quality permits, standards, and regulations.</t>
  </si>
  <si>
    <t>p. 44 - 47</t>
  </si>
  <si>
    <t>SASB EM-MM-150a.10</t>
  </si>
  <si>
    <t>Description of waste and hazardous materials management policies and procedures for active and inactive operations</t>
  </si>
  <si>
    <t>SASB EM-MM-160a.1</t>
  </si>
  <si>
    <t>Description of environmental management policies and practices for active sites</t>
  </si>
  <si>
    <t>0%
2023 ESG Data Table</t>
  </si>
  <si>
    <t>Proved reserves: 35%
Probable reserves: 12%</t>
  </si>
  <si>
    <t>Percentage of (1) proved and (2) probable reserves in or near areas of conflict</t>
  </si>
  <si>
    <t xml:space="preserve">Proved reserves: 18%
Probable reserves: 37% </t>
  </si>
  <si>
    <t>Percentage of (1) proved and (2) probable reserves in or near indigenous land</t>
  </si>
  <si>
    <t>Proved reserves: 3%
Probable reserves: 26%</t>
  </si>
  <si>
    <t>SASB EM-MM-210a.3</t>
  </si>
  <si>
    <t>Discussions of engagement processes and due diligence practices with respect to human rights, indigenous rights, and operations in areas of conflict</t>
  </si>
  <si>
    <t>p. 88 - 98, 113 - 115</t>
  </si>
  <si>
    <t>Community Relations</t>
  </si>
  <si>
    <t>SASB EM-MM-210b.1</t>
  </si>
  <si>
    <t>Discussions of process to manage risks and opportunities associated with community rights and interests</t>
  </si>
  <si>
    <t>p. 93 - 98</t>
  </si>
  <si>
    <t>Management's Discussion and Analysis (p. 28 and 48)</t>
  </si>
  <si>
    <t>SASB EM-MM-210b.2</t>
  </si>
  <si>
    <t>Number and duration of non-technical delays</t>
  </si>
  <si>
    <t>None</t>
  </si>
  <si>
    <t xml:space="preserve">p. 79, 83 </t>
  </si>
  <si>
    <t>SASB EM-MM-310a.2</t>
  </si>
  <si>
    <t>Number and duration of strikes and lockouts</t>
  </si>
  <si>
    <t>Business Ethics &amp; Transparency</t>
  </si>
  <si>
    <t>SASB EM-MM-510a.1</t>
  </si>
  <si>
    <t>Description of the management system for prevention of corruption and bribery throughout the value chain</t>
  </si>
  <si>
    <t>p. 121 - 123</t>
  </si>
  <si>
    <t>SASB EM-MM-510a.2</t>
  </si>
  <si>
    <t>Production in countries that have the 20 lowest rankings in Transparency International’s Corruption Perception Index</t>
  </si>
  <si>
    <t>Equinox Gold does not operate in any of the countries designated among the 20 lowest rankings in the 2023 Transparency International Corruption Perception Index. (https://www.transparency.org/en/cpi/2023)</t>
  </si>
  <si>
    <t>Tailings storage facility inventory table: (1) facility name, (2) location, (3) ownership status, (4) operational status, (5) construction method, (6) maximum permitted storage capacity, (7) current amount of tailings stored, (8) consequence classification, (9) date of most recent independent technical review, (10) material findings, (11) mitigation measures, (12) site-specific EPRP</t>
  </si>
  <si>
    <t>p.131 - 136</t>
  </si>
  <si>
    <t>SASB EM-MM-540a.2</t>
  </si>
  <si>
    <t>Summary of tailings management systems and governance structure used to monitor and maintain the stability of tailings storage facilities</t>
  </si>
  <si>
    <t>p. 41 - 44</t>
  </si>
  <si>
    <t xml:space="preserve">p. 44  </t>
  </si>
  <si>
    <t>2023 ESG Performance Summary</t>
  </si>
  <si>
    <t>Indicators</t>
  </si>
  <si>
    <t>OPERATIONS</t>
  </si>
  <si>
    <t>PRODUCTION</t>
  </si>
  <si>
    <t>Total Ore Processed (tonnes)</t>
  </si>
  <si>
    <t>NR</t>
  </si>
  <si>
    <t>Total Gold Produced (Oz)</t>
  </si>
  <si>
    <t>HEALTH AND SAFETY</t>
  </si>
  <si>
    <t>INJURIES</t>
  </si>
  <si>
    <t>GRI 403-9, SASB EM-MM 320a.1</t>
  </si>
  <si>
    <t>Total Recordable Injury Frequency Rate</t>
  </si>
  <si>
    <t>Lost Time Injury Frequency Rate</t>
  </si>
  <si>
    <t>Number of Fatalities</t>
  </si>
  <si>
    <t>ENVIRONMENT</t>
  </si>
  <si>
    <t>ENERGY AND CLIMATE CHANGE</t>
  </si>
  <si>
    <t>Energy Consumption (GJ)</t>
  </si>
  <si>
    <t>GRI 302-1, SASB-EM-MM 130a.1</t>
  </si>
  <si>
    <t>Diesel</t>
  </si>
  <si>
    <t>Gasoline</t>
  </si>
  <si>
    <t>Propane</t>
  </si>
  <si>
    <t>Explosives</t>
  </si>
  <si>
    <t>Electricity - Grid</t>
  </si>
  <si>
    <t xml:space="preserve">% Renewable </t>
  </si>
  <si>
    <t>Energy intensity (GJ/oz Gold produced)</t>
  </si>
  <si>
    <t>GRI 305-1, SASB EM-MM 110a.1</t>
  </si>
  <si>
    <t>Direct (Scope 1) GHG Emissions (tonnes of CO2e)</t>
  </si>
  <si>
    <t>GRI 305-2, SASB EM-MM 110a.1</t>
  </si>
  <si>
    <t>Direct (Scope 2) GHG Emissions (tonnes of CO2e)</t>
  </si>
  <si>
    <t>Total (Scope 1 + 2) GHG Emissions (tonnes of CO2e)</t>
  </si>
  <si>
    <t>Emission intensity (tCO2e/oz Gold produced)</t>
  </si>
  <si>
    <t>WATER STEWARDSHIP</t>
  </si>
  <si>
    <t>Water Withdrawn</t>
  </si>
  <si>
    <t>GRI 303-3, SASB EM-MM-140a.1</t>
  </si>
  <si>
    <t>Total Water Withdrawn (m3)</t>
  </si>
  <si>
    <t>15.2 million</t>
  </si>
  <si>
    <t>10.1 million</t>
  </si>
  <si>
    <t>8.2 million</t>
  </si>
  <si>
    <t>Reused water (m3)</t>
  </si>
  <si>
    <t>Water Discharged</t>
  </si>
  <si>
    <t>Total Water Discharged (m3)</t>
  </si>
  <si>
    <t>BIODIVERSITY</t>
  </si>
  <si>
    <t xml:space="preserve">Habitat Protected </t>
  </si>
  <si>
    <t>GRI 304-3 and MM1</t>
  </si>
  <si>
    <t>Total area disturbed in calendar year (ha)</t>
  </si>
  <si>
    <t>Total area rehabilitated in calendar year (ha)</t>
  </si>
  <si>
    <t>TAILINGS AND WASTE MANAGEMENT</t>
  </si>
  <si>
    <t>GRI 306-2, GRI 306-3, GRI G4 MM3, SASB-EM-MM-150a.5, SASB-EM-MM-150a.6</t>
  </si>
  <si>
    <t>Mineral Waste</t>
  </si>
  <si>
    <t>Total Waste Rock (tonnes)</t>
  </si>
  <si>
    <t>Total Tailings (tonnes)</t>
  </si>
  <si>
    <t>Non-Mineral Waste</t>
  </si>
  <si>
    <t>SASB-EM-MM 150a.4</t>
  </si>
  <si>
    <t>Total Hazardous Waste (tonnes)</t>
  </si>
  <si>
    <t>SASB-EM-MM 150a.7</t>
  </si>
  <si>
    <t>Total Non-Hazardous Inert Waste (tonnes)</t>
  </si>
  <si>
    <t>1,670.09*</t>
  </si>
  <si>
    <t>SASB-EM-MM 150a.8</t>
  </si>
  <si>
    <t>Total Domestic Waste (tonnes)</t>
  </si>
  <si>
    <t>*Data revised removing waste rock data in the non-mineral waste</t>
  </si>
  <si>
    <t>Significant Environmental Incident Frequency Rate</t>
  </si>
  <si>
    <t>SOCIAL</t>
  </si>
  <si>
    <t>WORKFORCE</t>
  </si>
  <si>
    <t>Total Workforce</t>
  </si>
  <si>
    <t>Contractors</t>
  </si>
  <si>
    <t>% Contractors</t>
  </si>
  <si>
    <t>% Unionized workforce</t>
  </si>
  <si>
    <t>DIVERSITY AND EQUAL OPPORTUNITY</t>
  </si>
  <si>
    <t>Diversity and Inclusion</t>
  </si>
  <si>
    <t>% Female Employees</t>
  </si>
  <si>
    <t>% Female Board of Directors</t>
  </si>
  <si>
    <t>% Female Executives</t>
  </si>
  <si>
    <t>% Female Senior Management</t>
  </si>
  <si>
    <t>% Female Workforce</t>
  </si>
  <si>
    <t>% Female Turnover</t>
  </si>
  <si>
    <t>EMPLOYMENT</t>
  </si>
  <si>
    <t>Development and Engagement</t>
  </si>
  <si>
    <t>% of Employee New Hire</t>
  </si>
  <si>
    <t>% of Employee Turnover</t>
  </si>
  <si>
    <t>Training Hours per Employee</t>
  </si>
  <si>
    <t>% of Local Employment</t>
  </si>
  <si>
    <t>% of Senior Management Hired from the Country of Operations</t>
  </si>
  <si>
    <t>LABOR AND COMMUNITY RELATIONS</t>
  </si>
  <si>
    <t>Number and Duration of Non-technical Delays</t>
  </si>
  <si>
    <t>3 delays, 60 days</t>
  </si>
  <si>
    <t>GRI G4 MM4</t>
  </si>
  <si>
    <t>Number of Days of Strikes and Lockouts</t>
  </si>
  <si>
    <t>SASB EM-MM 310a.2</t>
  </si>
  <si>
    <t>SOCIO-ECONOMIC</t>
  </si>
  <si>
    <t>Socio-economic contribution</t>
  </si>
  <si>
    <t>GRI 203-1</t>
  </si>
  <si>
    <t>Total Community Investment</t>
  </si>
  <si>
    <t>9,549,530*</t>
  </si>
  <si>
    <t>% of Local Procurement Spending</t>
  </si>
  <si>
    <t>* Data revised after community spend classification improvement</t>
  </si>
  <si>
    <t>NR: not reported</t>
  </si>
  <si>
    <t xml:space="preserve">GRI 201-1 Direct economic value generated and distributed </t>
  </si>
  <si>
    <t>Economic value generated (A)</t>
  </si>
  <si>
    <t>Economic value distributed (B)</t>
  </si>
  <si>
    <t>Economic Value Retained = (A) - (B)</t>
  </si>
  <si>
    <t>2023 Breakdown of Economic value generated and distributed (USD)</t>
  </si>
  <si>
    <t>Revenue</t>
  </si>
  <si>
    <r>
      <rPr>
        <sz val="11"/>
        <color rgb="FF000000"/>
        <rFont val="Calibri"/>
        <family val="2"/>
        <scheme val="minor"/>
      </rPr>
      <t>Adjusted Operating Costs</t>
    </r>
    <r>
      <rPr>
        <sz val="11"/>
        <color rgb="FF000000"/>
        <rFont val="Aptos Narrow"/>
        <family val="2"/>
      </rPr>
      <t xml:space="preserve"> </t>
    </r>
    <r>
      <rPr>
        <vertAlign val="superscript"/>
        <sz val="11"/>
        <color rgb="FF000000"/>
        <rFont val="Calibri"/>
        <family val="2"/>
      </rPr>
      <t>(1)</t>
    </r>
  </si>
  <si>
    <t>Salaries and employee benefits</t>
  </si>
  <si>
    <t>Royalties</t>
  </si>
  <si>
    <t>Community Investments</t>
  </si>
  <si>
    <r>
      <rPr>
        <sz val="11"/>
        <color rgb="FF000000"/>
        <rFont val="Calibri"/>
        <family val="2"/>
        <scheme val="minor"/>
      </rPr>
      <t>Capital Expenditures</t>
    </r>
    <r>
      <rPr>
        <sz val="11"/>
        <color rgb="FF000000"/>
        <rFont val="Aptos Narrow"/>
        <family val="2"/>
      </rPr>
      <t xml:space="preserve"> </t>
    </r>
    <r>
      <rPr>
        <vertAlign val="superscript"/>
        <sz val="11"/>
        <color rgb="FF000000"/>
        <rFont val="Calibri"/>
        <family val="2"/>
      </rPr>
      <t>(2)</t>
    </r>
  </si>
  <si>
    <r>
      <rPr>
        <sz val="11"/>
        <color rgb="FF000000"/>
        <rFont val="Calibri"/>
        <family val="2"/>
        <scheme val="minor"/>
      </rPr>
      <t>Payments to providers of capital</t>
    </r>
    <r>
      <rPr>
        <sz val="11"/>
        <color rgb="FF000000"/>
        <rFont val="Aptos Narrow"/>
        <family val="2"/>
      </rPr>
      <t xml:space="preserve"> </t>
    </r>
    <r>
      <rPr>
        <vertAlign val="superscript"/>
        <sz val="11"/>
        <color rgb="FF000000"/>
        <rFont val="Calibri"/>
        <family val="2"/>
      </rPr>
      <t>(3)</t>
    </r>
  </si>
  <si>
    <t>Income taxes paid (Recovered)</t>
  </si>
  <si>
    <t>Canada</t>
  </si>
  <si>
    <t>USA</t>
  </si>
  <si>
    <t>Mexico</t>
  </si>
  <si>
    <t>Brazil</t>
  </si>
  <si>
    <t>Corporate &amp; others</t>
  </si>
  <si>
    <t>Total</t>
  </si>
  <si>
    <r>
      <rPr>
        <vertAlign val="superscript"/>
        <sz val="9"/>
        <color rgb="FF000000"/>
        <rFont val="Calibri"/>
        <family val="2"/>
      </rPr>
      <t>(1)</t>
    </r>
    <r>
      <rPr>
        <sz val="9"/>
        <color rgb="FF000000"/>
        <rFont val="Aptos Narrow"/>
        <family val="2"/>
      </rPr>
      <t xml:space="preserve"> Adjusted operating costs includes expenditures for raw materials and consumables, contractors, repairs and maintenance, site administration, exploration, and evaluation.</t>
    </r>
  </si>
  <si>
    <r>
      <t>(2)</t>
    </r>
    <r>
      <rPr>
        <sz val="9"/>
        <color rgb="FF000000"/>
        <rFont val="Aptos Narrow"/>
        <family val="2"/>
      </rPr>
      <t xml:space="preserve"> Capital expenditures include all sustaining and non-sustaining capital expenditures. Capital expenditures in Canada refer to the construction of the Greenstone mine.</t>
    </r>
  </si>
  <si>
    <r>
      <t>(3)</t>
    </r>
    <r>
      <rPr>
        <sz val="9"/>
        <color rgb="FF000000"/>
        <rFont val="Aptos Narrow"/>
        <family val="2"/>
      </rPr>
      <t xml:space="preserve"> Payments to providers of capital include sustaining and non-sustaining lease payments, and interest paid.</t>
    </r>
  </si>
  <si>
    <r>
      <t>(4)</t>
    </r>
    <r>
      <rPr>
        <sz val="9"/>
        <color rgb="FF000000"/>
        <rFont val="Aptos Narrow"/>
        <family val="2"/>
      </rPr>
      <t xml:space="preserve"> We are reporting 100% of Greenstone data, not just the 60% interest that Equinox Gold held in 2023.</t>
    </r>
  </si>
  <si>
    <t>GRI 204-1 Proportion of spending on local suppliers</t>
  </si>
  <si>
    <t>Unit</t>
  </si>
  <si>
    <t>Total procurement spend</t>
  </si>
  <si>
    <t>USD</t>
  </si>
  <si>
    <t>Percentage spent on direct areas of influence</t>
  </si>
  <si>
    <t>Percentage</t>
  </si>
  <si>
    <t>Community Investment</t>
  </si>
  <si>
    <t>GRI 203-1 Infrastructure investments and services supported</t>
  </si>
  <si>
    <t>Total community investment</t>
  </si>
  <si>
    <t>Employees by category</t>
  </si>
  <si>
    <t>GRI 2-7
SASB EM-MM-000.B</t>
  </si>
  <si>
    <t>Corporate Office (Vancouver)</t>
  </si>
  <si>
    <t>Greenstone</t>
  </si>
  <si>
    <t>Mesquite</t>
  </si>
  <si>
    <t>Castle Mountain</t>
  </si>
  <si>
    <t>Los Filos</t>
  </si>
  <si>
    <t>Regional Office (Brazil)</t>
  </si>
  <si>
    <t>Aurizona</t>
  </si>
  <si>
    <t>Fazenda</t>
  </si>
  <si>
    <t>RDM</t>
  </si>
  <si>
    <t>Santa Luz</t>
  </si>
  <si>
    <t>Executive</t>
  </si>
  <si>
    <t>Senior Management</t>
  </si>
  <si>
    <t>Management</t>
  </si>
  <si>
    <t>Middle Management</t>
  </si>
  <si>
    <t>Admin/Technical/Professional</t>
  </si>
  <si>
    <t>Operator</t>
  </si>
  <si>
    <t>Supervisor</t>
  </si>
  <si>
    <t>Total workforce by employment type and sites</t>
  </si>
  <si>
    <t>Total number of permanent employees</t>
  </si>
  <si>
    <t>Total number of temporary employees</t>
  </si>
  <si>
    <t>GRI 2-8 
SASB EM-MM-000.B</t>
  </si>
  <si>
    <t>Greenstone (1)</t>
  </si>
  <si>
    <t>Total number of permanent contractors</t>
  </si>
  <si>
    <t>Not Avail</t>
  </si>
  <si>
    <t>Total number of temporary contractors</t>
  </si>
  <si>
    <t xml:space="preserve">Total workforce </t>
  </si>
  <si>
    <t>(1) Permanent/temporary contractors not tracked at Greenstone mine</t>
  </si>
  <si>
    <t>(2)Type of work performed by our contractors: Several services, for example, hauling ore, mining and crushing, construction, procurement projects, payroll support implementation, cleaning, IT support, maintenance, security, canteen, transportation, health and safety, environment, technical services, and equipment services.</t>
  </si>
  <si>
    <t>Employees by gender and by age group</t>
  </si>
  <si>
    <t>Total number of FEMALE employees under 30 years old</t>
  </si>
  <si>
    <t>Total number of FEMALE employees 30 - 50 years old</t>
  </si>
  <si>
    <t>Total number of FEMALE employees 50+ years old</t>
  </si>
  <si>
    <t>Total number of FEMALE employees Unknown-age-group</t>
  </si>
  <si>
    <t>Total FEMALE employees</t>
  </si>
  <si>
    <t>Total number of MALE employees under 30 years old</t>
  </si>
  <si>
    <t>Total number of MALE employees 30 - 50 years old</t>
  </si>
  <si>
    <t>Total number of MALE employees 50+ years old</t>
  </si>
  <si>
    <t>Total number of MALE employees Unknown-age-group</t>
  </si>
  <si>
    <t>Total MALE employees</t>
  </si>
  <si>
    <t>Total number of UNDECLARED employees under 30 years old</t>
  </si>
  <si>
    <t>Total number of UNDECLARED employees 30 - 50 years old</t>
  </si>
  <si>
    <t>Total number of UNDECLARED employees 50+ years old</t>
  </si>
  <si>
    <t>Total number of UNDECLARED employees Unknown-age-group</t>
  </si>
  <si>
    <t>Total UNDECLARED employees</t>
  </si>
  <si>
    <t>Total number of employees</t>
  </si>
  <si>
    <t>Percentage of total workforce covered by collective bargaining agreements</t>
  </si>
  <si>
    <t>GRI 2-30
SASB EM-MM-310a.1</t>
  </si>
  <si>
    <t>Percentage of EMPLOYEES covered under collective bargaining</t>
  </si>
  <si>
    <t>NA</t>
  </si>
  <si>
    <t>Percentage of CONTRACTORS covered under collective bargaining</t>
  </si>
  <si>
    <t>Percentage of senior management from the country of operations</t>
  </si>
  <si>
    <t>N/A</t>
  </si>
  <si>
    <t>(1) Senior management includes Country Senior Management and Corporate Directors</t>
  </si>
  <si>
    <t>(2) Includes permanent employees either born in the country of operation or who have the legal right to reside indefinitely in the same geographic region as the operation</t>
  </si>
  <si>
    <t>(3) Not applicable means there was no Senior Management in the site.</t>
  </si>
  <si>
    <t>Percentage of employees hired from local regions</t>
  </si>
  <si>
    <t>Employees hired from local regions</t>
  </si>
  <si>
    <t>Percentage of local employees</t>
  </si>
  <si>
    <t>(1) Local area of influence defined as below:</t>
  </si>
  <si>
    <t>• Corporate Office (Vancouver): Great Vancouver Regional District</t>
  </si>
  <si>
    <t>• Greenstone: Geraldton, Longlac, Beardmore, Caramat, Jellicoe, Nakina</t>
  </si>
  <si>
    <t>• Mesquite: Imperial County, CA, and Yuma County, AZ</t>
  </si>
  <si>
    <t>• Castle Mountain: Clark County, NV, and San Bernardino County, CA</t>
  </si>
  <si>
    <t>• Los Filos: Eduardo Neri Municipality</t>
  </si>
  <si>
    <t>• Regional Office (Brazil): Belo Horizonte city</t>
  </si>
  <si>
    <t>• Aurizona: Godofredo Viana, Aurizona Village, Candido Mendes, Luis Domingues and Carutapera</t>
  </si>
  <si>
    <t>• Fazenda: Barrocas, Teofilândia, Serrinha and Biritinga</t>
  </si>
  <si>
    <t>• RDM: Porterinha and Riacho dos Machados</t>
  </si>
  <si>
    <t>• Santa Luz: Santa Luz and Cansanção</t>
  </si>
  <si>
    <t>Employees by gender and by category</t>
  </si>
  <si>
    <t xml:space="preserve">Admin/Technical/
Professional </t>
  </si>
  <si>
    <t>Total number of FEMALE employees</t>
  </si>
  <si>
    <t>Total number of MALE employees</t>
  </si>
  <si>
    <t>Total number of UNDECLARED employees</t>
  </si>
  <si>
    <t>Diversity of employees by gender, age group and category</t>
  </si>
  <si>
    <t>Percentage of FEMALE employees under 30 years old</t>
  </si>
  <si>
    <t>Percentage of FEMALE employees between 30 - 50 years old</t>
  </si>
  <si>
    <t>Percentage of FEMALE employees 50+ years old</t>
  </si>
  <si>
    <t>Total percentage of FEMALE employees</t>
  </si>
  <si>
    <t>Percentage of MALE employees under 30 years old</t>
  </si>
  <si>
    <t>Percentage of MALE employees between 30 - 50 years old</t>
  </si>
  <si>
    <t>Percentage of MALE employees 50+ years old</t>
  </si>
  <si>
    <t>Total percentage of MALE employees</t>
  </si>
  <si>
    <t>Percentage of UNDECLARED employees under 30 years old</t>
  </si>
  <si>
    <t>Percentage of UNDECLARED employees 30 - 50 years old</t>
  </si>
  <si>
    <t>Percentage of UNDECLARED employees 50+ years old</t>
  </si>
  <si>
    <t>Total percentage of UNDECLARED employees</t>
  </si>
  <si>
    <t>Total percentage of employees</t>
  </si>
  <si>
    <t>Diversity of Board of Directors by age group</t>
  </si>
  <si>
    <t>Under 30 years old</t>
  </si>
  <si>
    <t>Between 30 - 50 years old</t>
  </si>
  <si>
    <t>50+ years old</t>
  </si>
  <si>
    <t>2023 gender</t>
  </si>
  <si>
    <t>Percentage of FEMALE Board of Directors</t>
  </si>
  <si>
    <t>Percentage of MALE Board of Directors</t>
  </si>
  <si>
    <t>Total of Board of Directors</t>
  </si>
  <si>
    <t>Employee new hires and rates by age and gender</t>
  </si>
  <si>
    <t xml:space="preserve">Unknown Age Group 
</t>
  </si>
  <si>
    <t>Total number of FEMALE new hires</t>
  </si>
  <si>
    <t>Total number of MALE new hires</t>
  </si>
  <si>
    <t>Total number of UNDECLARED new hires</t>
  </si>
  <si>
    <t>Total number of new hires</t>
  </si>
  <si>
    <t>Rate of FEMALE new hires</t>
  </si>
  <si>
    <t>Rate of MALE new hires</t>
  </si>
  <si>
    <t>Rate of Undeclared new hires</t>
  </si>
  <si>
    <t>Total rate of new hires</t>
  </si>
  <si>
    <t>(1) Number of hires and rates based on:
- Numerator: Total new hires in 2023 
- Denominator: Average of the total headcount on the last day of each month</t>
  </si>
  <si>
    <t>Employee new hires and rates by region and gender</t>
  </si>
  <si>
    <t>(1) New hires numbers and rates based on the average of the total headcount by region on the last day of each month</t>
  </si>
  <si>
    <t>Employee turnover numbers and rates by age and gender</t>
  </si>
  <si>
    <t>Total number of FEMALE turnover</t>
  </si>
  <si>
    <t>Total number of MALE turnover</t>
  </si>
  <si>
    <t>Total number of UNDECLARED turnover</t>
  </si>
  <si>
    <t>Total number of turnover</t>
  </si>
  <si>
    <t>Rate of FEMALE turnover</t>
  </si>
  <si>
    <t>Rate of MALE turnover</t>
  </si>
  <si>
    <t>Rate of UNDECLARED turnover</t>
  </si>
  <si>
    <t>Total rate of turnover</t>
  </si>
  <si>
    <t>(1) Turnover statistics include, where appropriate, a reduction in force</t>
  </si>
  <si>
    <t>(2) Turnover numbers and rates based on: 
- Numerator: Total number of terminations in 2023
- Denominator: Average of the total headcount on the last day of each month</t>
  </si>
  <si>
    <t>(3) Turnover statistics include voluntary and involuntary turnover</t>
  </si>
  <si>
    <t>Employee turnover numbers and rates by region and gender</t>
  </si>
  <si>
    <t xml:space="preserve">Voluntary </t>
  </si>
  <si>
    <t>Total number of Undeclared turnover</t>
  </si>
  <si>
    <t>(2) Turnover numbers and rates based on the average of total headcount by region on the last day of each month</t>
  </si>
  <si>
    <t>Employee terminations totals and rates by region</t>
  </si>
  <si>
    <t>Total number of FEMALE terminations</t>
  </si>
  <si>
    <t>Total number of MALE terminations</t>
  </si>
  <si>
    <t>Total number of UNDECLARED terminations</t>
  </si>
  <si>
    <t>Total number of terminations by region and by gender</t>
  </si>
  <si>
    <t>Rate of FEMALE terminations</t>
  </si>
  <si>
    <t>Rate of MALE terminations</t>
  </si>
  <si>
    <t>Rate of UNDECLARED terminations</t>
  </si>
  <si>
    <t>Total rate of terminations</t>
  </si>
  <si>
    <t>(1) Termination rates calculated as terminations by site / weighted headcount by site</t>
  </si>
  <si>
    <t>Training hours</t>
  </si>
  <si>
    <t>Anticorruption</t>
  </si>
  <si>
    <t>Cybersecurity Awareness</t>
  </si>
  <si>
    <t>Diversity, Equity and Inclusion</t>
  </si>
  <si>
    <t>Other</t>
  </si>
  <si>
    <t>Total training hours provided to employees</t>
  </si>
  <si>
    <t>(1) Other training includes orientation, code of conduct, anti-corruption, on the job training, etc.</t>
  </si>
  <si>
    <t>(1) Ratio = average salary for women / average salary for men * 100</t>
  </si>
  <si>
    <t>GRI 302-1
SASB EM-MM 130a1</t>
  </si>
  <si>
    <t>Diesel - Heavy Vehicles</t>
  </si>
  <si>
    <t>L</t>
  </si>
  <si>
    <t>Diesel - Light Vehicles</t>
  </si>
  <si>
    <t>Diesel - Stationary</t>
  </si>
  <si>
    <t xml:space="preserve">Gasoline </t>
  </si>
  <si>
    <t xml:space="preserve">Propane </t>
  </si>
  <si>
    <t>Kg</t>
  </si>
  <si>
    <t xml:space="preserve">Explosives </t>
  </si>
  <si>
    <t xml:space="preserve">Electricity </t>
  </si>
  <si>
    <t>MWh</t>
  </si>
  <si>
    <t>Energy consumption (GJ)</t>
  </si>
  <si>
    <t>GJ</t>
  </si>
  <si>
    <t>Direct (Scope 1) and Indirect (Scope 2) GHG emissions</t>
  </si>
  <si>
    <t>GRI 305-1
GRI 305-2
SASB EM-MM 110a.1</t>
  </si>
  <si>
    <t>tCO2e</t>
  </si>
  <si>
    <t>Total Direct (Scope 1) emissions (1)</t>
  </si>
  <si>
    <t>Total Indirect (Scope 2) emissions (2)</t>
  </si>
  <si>
    <t xml:space="preserve">Total GHG Produced (Scope 1 and 2) </t>
  </si>
  <si>
    <t>(1) Equinox Gold uses emission factors from Mining Association of Canada, Towards Sustainable Mining Energy and Greenhouse Gas Emissions Management Reference Guide, 2014, to calculate Direct (Scope 1) GHG emissions</t>
  </si>
  <si>
    <t>(2) Equinox Gold uses emission factors from respective government or regional utility disclosures to calculate grid electricity (Scope 2) GHG emissions.</t>
  </si>
  <si>
    <t>(3) For Los Filos mine it was utilized a forecasted value of 0.440 tCO2e/MWh due to the actual emissions factor not being available at the time of reporting</t>
  </si>
  <si>
    <t>GJ per ounce of Gold Produced</t>
  </si>
  <si>
    <t>GHG Emissions intensity</t>
  </si>
  <si>
    <t>Emissions intensity</t>
  </si>
  <si>
    <t>tCO2e per ounce of Gold Produced</t>
  </si>
  <si>
    <t>Other significant air emissions</t>
  </si>
  <si>
    <t>Aurizona (1)</t>
  </si>
  <si>
    <t>Fazenda (2)</t>
  </si>
  <si>
    <t>RDM (2)</t>
  </si>
  <si>
    <t>Santa Luz (3)</t>
  </si>
  <si>
    <t>Nitrogen oxides, NOx</t>
  </si>
  <si>
    <t xml:space="preserve">ppm </t>
  </si>
  <si>
    <t>Sulfur oxides, SOx</t>
  </si>
  <si>
    <t>Particulate matter, PM</t>
  </si>
  <si>
    <t>Non-methane volatile organic compounds, VOCs</t>
  </si>
  <si>
    <t>Hazardous air pollutant, HAP</t>
  </si>
  <si>
    <t>Carbon monoxide, CO</t>
  </si>
  <si>
    <t>Other emissions</t>
  </si>
  <si>
    <t>(1) Other emissions from Aurizona mine are related to incinerator emission</t>
  </si>
  <si>
    <t xml:space="preserve">(2) We have been improving the Fazenda and RDM mines system to effectively track air emissions </t>
  </si>
  <si>
    <t>(3) We have been improving the system to track and monitor other air emissions</t>
  </si>
  <si>
    <t>GRI 303-3
SASB EM-MM 140a.1</t>
  </si>
  <si>
    <t xml:space="preserve">Mine dewatering </t>
  </si>
  <si>
    <t>m3</t>
  </si>
  <si>
    <t xml:space="preserve">External source </t>
  </si>
  <si>
    <t xml:space="preserve">Groundwater </t>
  </si>
  <si>
    <t xml:space="preserve">Surface water </t>
  </si>
  <si>
    <t>Precipitation water</t>
  </si>
  <si>
    <t xml:space="preserve">Total </t>
  </si>
  <si>
    <t>Water withdrawn from regions with high or extremely high baseline water stress</t>
  </si>
  <si>
    <t>Grand Total</t>
  </si>
  <si>
    <t>(1) Water Stress Area according to the World Resources Institute's Aqueduct Water Risk Atlas</t>
  </si>
  <si>
    <t>(2) NA = Not Applicable because mines were not in a Water Stress Area</t>
  </si>
  <si>
    <t>New water used in the process, water reused and water discharge</t>
  </si>
  <si>
    <t>GRI 303-4 and GRI 303-5</t>
  </si>
  <si>
    <t>Fresh water used in the process</t>
  </si>
  <si>
    <t>Other water used in the process</t>
  </si>
  <si>
    <t>Total water used in the process</t>
  </si>
  <si>
    <t>Total consumed water</t>
  </si>
  <si>
    <t>Water reused/recycled</t>
  </si>
  <si>
    <t>% Water reused/recycled</t>
  </si>
  <si>
    <t>%</t>
  </si>
  <si>
    <t>Water Intensity</t>
  </si>
  <si>
    <t>Water intensity</t>
  </si>
  <si>
    <t>m3 per ounce of Gold Produced</t>
  </si>
  <si>
    <t>Incidents of non-compliance with water quality permits, standards and regulations</t>
  </si>
  <si>
    <t>SASB EM-MM 140a.2</t>
  </si>
  <si>
    <t>Non-compliance with water permits, standards and regulations</t>
  </si>
  <si>
    <t>Number</t>
  </si>
  <si>
    <t xml:space="preserve">Habitats protected or restored / Amount of land (owned or leased, and managed for production activities)
</t>
  </si>
  <si>
    <t xml:space="preserve">
GRI 304-3
GRI MM1</t>
  </si>
  <si>
    <t>Geographic location</t>
  </si>
  <si>
    <t>California, USA</t>
  </si>
  <si>
    <t>Guerrero, Mexico</t>
  </si>
  <si>
    <t>Maranhao, Brazil</t>
  </si>
  <si>
    <t>Bahia, Brazil</t>
  </si>
  <si>
    <t>Minas Gerais, Brazil</t>
  </si>
  <si>
    <t>Area disturbed in 2023</t>
  </si>
  <si>
    <t>ha</t>
  </si>
  <si>
    <t xml:space="preserve">Area rehabilitated in 2023 </t>
  </si>
  <si>
    <t>Total number of IUCN red list species and national conservation list species with habitats in areas affected by operations</t>
  </si>
  <si>
    <t>Critically endangered</t>
  </si>
  <si>
    <t>number</t>
  </si>
  <si>
    <t>Endangered</t>
  </si>
  <si>
    <t>Vulnerable</t>
  </si>
  <si>
    <t>Near threatened</t>
  </si>
  <si>
    <t>Least concern</t>
  </si>
  <si>
    <t>*Fazenda and RDM do not have any species in the IUCN red list and in the national conservation list affected by operations</t>
  </si>
  <si>
    <t>Production</t>
  </si>
  <si>
    <t>GRI 301-1</t>
  </si>
  <si>
    <t>SASB EM-MM 000.A</t>
  </si>
  <si>
    <t>Total Ore Processed</t>
  </si>
  <si>
    <t>mt</t>
  </si>
  <si>
    <t>Total Gold Produced</t>
  </si>
  <si>
    <t>Ounces</t>
  </si>
  <si>
    <t xml:space="preserve">Waste generated / Total amounts of overburden rock and tailings, and their associated risks
Total weight of non-mineral waste generated, tailings produced, waste rock generated and hazardous waste generated
</t>
  </si>
  <si>
    <t>GRI 306-3
GRI MM3
SASB EM-MM 150a.4
SASB EM-MM 150a.5
SASB EM-MM 150a.6
SASB EM-MM 150a.7</t>
  </si>
  <si>
    <t>Los Filos (1)</t>
  </si>
  <si>
    <t xml:space="preserve">Hazardous Waste </t>
  </si>
  <si>
    <t>tonnes</t>
  </si>
  <si>
    <t xml:space="preserve">Non-Hazardous Industrial Waste </t>
  </si>
  <si>
    <t>Non-Hazardous Domestic Waste</t>
  </si>
  <si>
    <t xml:space="preserve">Non-Mineral Total </t>
  </si>
  <si>
    <t xml:space="preserve">Tailings </t>
  </si>
  <si>
    <t xml:space="preserve">Waste Rock </t>
  </si>
  <si>
    <t>(1) Waste rock used as backfill was 0.3% of the total generated</t>
  </si>
  <si>
    <t>Total weight of waste recycled</t>
  </si>
  <si>
    <t>% Recycled</t>
  </si>
  <si>
    <t>SASB EM-MM 150a.8</t>
  </si>
  <si>
    <t>Significant incidents associated with hazardous materials</t>
  </si>
  <si>
    <t>SASB EM-MM 150a.9</t>
  </si>
  <si>
    <t>Incidents associated with hazardous materials</t>
  </si>
  <si>
    <t>No</t>
  </si>
  <si>
    <t>Acid rock drainage</t>
  </si>
  <si>
    <t>SASB EM-MM 160a.2</t>
  </si>
  <si>
    <t>Predicted to occur</t>
  </si>
  <si>
    <t>Actively mitigated</t>
  </si>
  <si>
    <t>Under treatment or remediation</t>
  </si>
  <si>
    <t xml:space="preserve"> Total workforce covered by an occupational health and safety management system</t>
  </si>
  <si>
    <t># of workforce covered by H&amp;S mgm system</t>
  </si>
  <si>
    <t>% of workforce, who are covered by such a system</t>
  </si>
  <si>
    <t># of workforce covered by such a system that has been internally audited</t>
  </si>
  <si>
    <t>% of workforce, who are covered by such a system that has been internally audited</t>
  </si>
  <si>
    <t># workforce who are covered by such a system that has been audited or certified by an external party</t>
  </si>
  <si>
    <t>% of worforce, who are covered by such a system that has been audited or certified by an external party</t>
  </si>
  <si>
    <t xml:space="preserve">Total workforce work-related injuries
</t>
  </si>
  <si>
    <t>GRI 403-9
SASB EM-MM 320a.1</t>
  </si>
  <si>
    <t>FAI (First Aid Injury)</t>
  </si>
  <si>
    <t>MTI (Medical Treatment Injury)</t>
  </si>
  <si>
    <t>RDI (Restricted Duties Injuries)</t>
  </si>
  <si>
    <t>LTI (Lost Time Injury)</t>
  </si>
  <si>
    <t>AIFR (All Injury Frequency Rate)</t>
  </si>
  <si>
    <t>TRIFR (Total Recordable Injury Frequency Rate)</t>
  </si>
  <si>
    <t>LTIFR (Lost Time Injury Frequency Rate)</t>
  </si>
  <si>
    <t>NMI (Near Miss Incident)</t>
  </si>
  <si>
    <t>HPNMI (High Potential Near Miss Incident)</t>
  </si>
  <si>
    <t>NMIFR (Near Miss Incident Frequency Rate)</t>
  </si>
  <si>
    <t>Fatalities</t>
  </si>
  <si>
    <t>Percentage of proved and probable reserves in sites with protected conservation status or in areas of endangered species habitat</t>
  </si>
  <si>
    <t>SASB EM-MM 160a.3</t>
  </si>
  <si>
    <t xml:space="preserve">Mesquite </t>
  </si>
  <si>
    <t>Total Company</t>
  </si>
  <si>
    <t>Proven Reserves</t>
  </si>
  <si>
    <t>Contained Gold (koz)</t>
  </si>
  <si>
    <t>Probable Reserves</t>
  </si>
  <si>
    <t>% of Proven Reserves in sites with protected conservation status or in areas of endangered species habitat.</t>
  </si>
  <si>
    <t>% of Probable Reserves in sites with protected conservation status or in areas of endangered species habitat.</t>
  </si>
  <si>
    <t>(1) For additional information, see Equinox Gold Mineral Reserves &amp; Mineral Resources at https://www.equinoxgold.com/reserves-and-resources/</t>
  </si>
  <si>
    <t>(2) Mesquite, Castle Mountain, RDM and Santa Luz are based on IUNC red list and national conservation list species</t>
  </si>
  <si>
    <t>(3) Aurizona is based on World Database of Protected Areas (WDPA) and ICMBio/MMA, 2018</t>
  </si>
  <si>
    <t>(4) NA = Not Applicable, since those mines do not have protected conservation status or they are not in areas of endangered species habitat</t>
  </si>
  <si>
    <t>Percentage of Proved and Probable reserves in or near areas of conflict</t>
  </si>
  <si>
    <t>SASB EM-MM 210a.1</t>
  </si>
  <si>
    <t>% of Proven Reserves in or near areas of conflict</t>
  </si>
  <si>
    <t>% of Probable Reserves in or near areas of conflict</t>
  </si>
  <si>
    <t>(2) NA = Not Applicable, since those mines were not in or near areas of conflict</t>
  </si>
  <si>
    <t>Percentage of Proved and Probable reserves in or near indigenous land</t>
  </si>
  <si>
    <t>SASB EM-MM 210a.2</t>
  </si>
  <si>
    <t>% of Proven Reserves in or near indigenous land</t>
  </si>
  <si>
    <t>% of Probable Reserves in or near indigenous land</t>
  </si>
  <si>
    <t>(2) Greenstone shown on a 60% basis, reflecting Equinox Gold’s ownership in the project</t>
  </si>
  <si>
    <t>(3) NA = Not Applicable, since those mines were not in or near indigenous land</t>
  </si>
  <si>
    <t>SASB EM MM 540a.1: Tailings storage facility inventory table
SASB EM-MM 540a.3: Approach to development of Emergency Preparedness and Response Plans (EPRPs) for tailings storage facilities</t>
  </si>
  <si>
    <t>Facility name:</t>
  </si>
  <si>
    <t>Location:</t>
  </si>
  <si>
    <t>Ownership status:</t>
  </si>
  <si>
    <t>Operational status:</t>
  </si>
  <si>
    <t>Construction method:</t>
  </si>
  <si>
    <t>Maximum permitted storage capacity</t>
  </si>
  <si>
    <t>Current amount:</t>
  </si>
  <si>
    <t>Consequence classification:</t>
  </si>
  <si>
    <t>Independent technical review</t>
  </si>
  <si>
    <t>Material findings:</t>
  </si>
  <si>
    <t>Mitigation measures</t>
  </si>
  <si>
    <t>Emergency Preparedness and Response Plan (EPRP)</t>
  </si>
  <si>
    <t>Greenstone: TMF</t>
  </si>
  <si>
    <t>Greenstone: Greenstone Gold Mines (GGM)</t>
  </si>
  <si>
    <t>Recently constructed; awaiting commissioning</t>
  </si>
  <si>
    <t>Initial dam only; to be raised via downstream</t>
  </si>
  <si>
    <t>TMF (107.2 Mm3)</t>
  </si>
  <si>
    <t>TMF (0 Mm3; commissioning)</t>
  </si>
  <si>
    <t>Extreme</t>
  </si>
  <si>
    <t>On-going review through construction (2022-2023)</t>
  </si>
  <si>
    <t>Not applicable</t>
  </si>
  <si>
    <t>Not applicable until TMF is in operation</t>
  </si>
  <si>
    <t>Will be developed prior to commissioning the TMF</t>
  </si>
  <si>
    <t>Northern Empire: TSF</t>
  </si>
  <si>
    <t>Equinox Gold Corp.</t>
  </si>
  <si>
    <t>Care and maintenance.  The tailings dam is inactive and has been on a care and maintenance program since the operation of the mine ceased in the early 1990’s.</t>
  </si>
  <si>
    <t xml:space="preserve">Initial dam only </t>
  </si>
  <si>
    <t>TSF (&lt;0.01 Mm3)</t>
  </si>
  <si>
    <t>Low  (not officially classified)</t>
  </si>
  <si>
    <t>During the most recent inspection (October 2023) of the tailings and polishing pond dams, several areas on both the upstream and downstream slopes of the dams had settled as per previous inspections; however, there does not appear to be any major erosion or cracking in the slopes resulting from these areas of localized settlement.  The decant structure for the tailings dam reservoir continues to show signs of corrosion and will need to be repaired or replaced within the next few years.  Active seepage was not observed at the toe of the polishing pond dam although the ground surface at the toe was wet, suggesting that there has been minor seepage, but no active seepage paths have been noted.  Freeboard is greater than 2 meters.</t>
  </si>
  <si>
    <t>A detailed topographic survey was performed in 2023 for comparison to previous surveys and to provide reference for future monitoring.  Routine inspections by the site caretaker to continue and any issues, such as settlement, erosion, cracks, etc. that are observed should be brought to the attention of the inspection engineer.  In addition, the tailings and polishing pond dams should continue to be inspected and reviewed annually by a geotechnical engineer, preferably shortly after spring melt, as well as within 72 hours of an “extreme precipitation event” (70 mm in 24 hours), which corresponds to a 5-year storm return period.</t>
  </si>
  <si>
    <t xml:space="preserve">No EPRP is available.  Since this mine is on care and maintenance with no full-time personnel at the site, as well as the low impact risk of a dam break, the site relies on annual inspections to assess any changes in risks and for mitigation measures to be performed based on these inspections.  </t>
  </si>
  <si>
    <t>Aurizona: Vene 1 and Vene 2</t>
  </si>
  <si>
    <t>Aurizona: Mineração Aurizona S.A. (MASA)</t>
  </si>
  <si>
    <t>Vene 1: Filled</t>
  </si>
  <si>
    <t>Vene 1 (centreline)</t>
  </si>
  <si>
    <t>Vene 1 (18.1 Mm3)</t>
  </si>
  <si>
    <t>High</t>
  </si>
  <si>
    <t>Submerged flow meters encountered.  Improve the protection and identification of monitoring instruments.  Irregular areas on dam crest and slopes affecting rainwater control.  New spillway (as constructed) differs from design.</t>
  </si>
  <si>
    <t>Maintain full-time operation of the South sump pump system to avoid localized flooding of area.  Install high visibility protection barriers near instruments.  Repair concrete collection channels along dam benches and regrade dam crest and slopes where required to minimize water ponding.  Review and make necessary adjustments to new spillway.</t>
  </si>
  <si>
    <t>Emergency Preparedness and Response Plans (EPRP) are available for all of the operating and legacy tailings storage facilities in Brazil.  Each EPRP provides a detailed, site-specific plan that has been developed to identify hazards unique to each tailings facility, to assess the operation’s internal and external capacity to respond, and to prepare for a response should an emergency occur.  The EPRP’s are updated throughout the lifecycle of the tailings facilities and are typically undertaken for each tailings facility expansion.</t>
  </si>
  <si>
    <t>Vene 2: Recently constructed; awaiting commissioning</t>
  </si>
  <si>
    <t>Vene 2 (initial dam only; to be raised via downstream)</t>
  </si>
  <si>
    <t>Vene 2 (18.6 Mm3)</t>
  </si>
  <si>
    <t>Vene 2 (0 Mm3; commissioning)</t>
  </si>
  <si>
    <t>Submerged internal drainage discharge area.  Some non-functioning instrumentation and some lack of protection.  Irregular areas on dam crest and slopes affecting rainwater control.  Surface drainage systems and collection channels need cleaning.</t>
  </si>
  <si>
    <t>Regrade area around internal drainage discharge area to eliminate submergence.  Reinstall non-functioning instrumentation.  Perform regrading on dam crests and slopes and clean out surface water collection culverts.</t>
  </si>
  <si>
    <t xml:space="preserve">The EPRP’s are based on credible flow failure scenarios and the assessment of potential consequences resulting from a hypothetical dam breach.  Dam break studies are performed to assess the hypothetical impact downstream of each facility within a 10 kilometer (km) distance.  The impact is community-focused to provide emergency preparedness measures for the project-affected people.  </t>
  </si>
  <si>
    <t>Fazenda: TSF1, TSF2, TSF3, and TSF4</t>
  </si>
  <si>
    <t>Fazenda: Fazenda Brasileiro Desenvolvimento Mineral Ltda. (FBDM)</t>
  </si>
  <si>
    <t>TSF1: Filled</t>
  </si>
  <si>
    <t>TSF1 (upstream; currently encapsulated in tailings)</t>
  </si>
  <si>
    <t>TSF1 (9.0 Mm3)</t>
  </si>
  <si>
    <t>TSF1 (9.0 Mm3 - filled)</t>
  </si>
  <si>
    <t>Control or minimize the surface drainage of the tailings underflow pile on top of TSFs 1+2.</t>
  </si>
  <si>
    <t>Implement work to close and regrade the tailings underflow pile on top of TSFs 1+2 to improve drainage.</t>
  </si>
  <si>
    <t>For each tailings facility in Brazil, a system of audible warning sirens has been installed to alert the project-affected people within this 10 km zone of a dam break.  This warning system is integrated with each dam’s instrumentation monitoring system and the warning sirens activate when either water levels within the dam or physical movement of the downstream slope of the dam exceed specific thresholds established by the design engineer.</t>
  </si>
  <si>
    <t>TSF2: Filled</t>
  </si>
  <si>
    <t>TSF2 (upstream)</t>
  </si>
  <si>
    <t>TSF2 (4.8 Mm3)</t>
  </si>
  <si>
    <t>TSF2 (4.8 Mm3 - filled)</t>
  </si>
  <si>
    <t>In addition to the EPRP, emergency response simulations are conducted at each mine in Brazil by the operations personnel, and these are typically done on an annual basis.</t>
  </si>
  <si>
    <t>TSF3: Reclaimed</t>
  </si>
  <si>
    <t>TSF3 (downstream)</t>
  </si>
  <si>
    <t>TSF3 (4.6 Mm3)</t>
  </si>
  <si>
    <t>TSF3 (4.6 Mm3 - filled and reclaimed)</t>
  </si>
  <si>
    <t>TSF4: Operating</t>
  </si>
  <si>
    <t>TSF4 (downstream)</t>
  </si>
  <si>
    <t>TSF4 (14.8 Mm3)</t>
  </si>
  <si>
    <t>TSF4 (7 Mm3)</t>
  </si>
  <si>
    <t>Monitor and inspect overflow spillway.  Update surficial drainage system drawings.  Include coordinates and base elevations for instrumentation.</t>
  </si>
  <si>
    <t>Update all drawings with as-constructed information once the dam expansion is completed.</t>
  </si>
  <si>
    <t>RDM: TSF and WSF (water storage facility also called "Rodeador")</t>
  </si>
  <si>
    <t>RDM: Mineração Riacho dos Machados S.A. (MRDM)</t>
  </si>
  <si>
    <t>TSF: Operating</t>
  </si>
  <si>
    <t>TSF (downstream)</t>
  </si>
  <si>
    <t>TSF (20.1 Mm3)</t>
  </si>
  <si>
    <t>TSF (16.6 Mm3)</t>
  </si>
  <si>
    <t xml:space="preserve">Installation of additional piezometer at toe of final slope to monitor pore pressure.  Repair erosion channels on downstream slope (clay slope) and cover with rock protection.  Replace instrumentation that was damaged during construction of the dam expansion.  Resume monitoring of surface landmarks on (downstream) slopes of dams.  </t>
  </si>
  <si>
    <t>These items will be performed  in 2024 as the dam expansion is now complete.</t>
  </si>
  <si>
    <t>WSF: Operating</t>
  </si>
  <si>
    <t>WSF (initial dam only)</t>
  </si>
  <si>
    <t>WSF (4.0 Mm3 of water only)</t>
  </si>
  <si>
    <t>WSF (2.1 Mm3 of water only)</t>
  </si>
  <si>
    <t>Santa Luz: TSF and WSF (formerly called "Flotation TSF" and "Leach TSF", respectively)</t>
  </si>
  <si>
    <t>Santa Luz: Santa Luz Desenvolvimento Mineral Ltda. (SLDM)</t>
  </si>
  <si>
    <t>Operating</t>
  </si>
  <si>
    <t>TSF (20.3 Mm3)</t>
  </si>
  <si>
    <t>TSF (4.5 Mm3)</t>
  </si>
  <si>
    <t>Complete spillway overflow structure for current dam expansion, including freeboard requirement (for wave run-up).  Update dam break study for current dam expansion.  Install visual gauge in reservoir to measure water level.  Install new instrumentation once dam expansion is completed.</t>
  </si>
  <si>
    <t>A spillway was constructed during the final expansion of the TSF dam and was designed to meet the critical rainfall event associated with the Probable Maximum Precipitation (PMP) and wave run-up from wind.  These remaining items will be addressed once the dam expansion is completed in 2024.</t>
  </si>
  <si>
    <t>WSF (downstream)</t>
  </si>
  <si>
    <t>WSF (1.7 Mm3 of water only)</t>
  </si>
  <si>
    <t>These items will be performed once the dam expansion is constructed in 2024.</t>
  </si>
  <si>
    <t>(1) For more information, please refer to our Tailings Management Overview Report at https://www.equinoxgold.com/wp-content/uploads/2023/01/Tailings-Management-Overview-2021-1.pdf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</si>
</sst>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0.000000000000"/>
    <numFmt numFmtId="167" formatCode="_(* #,##0_);_(* \(#,##0\);_(* &quot;-&quot;??_);_(@_)"/>
    <numFmt numFmtId="168" formatCode="#,##0_ ;\-#,##0\ "/>
  </numFmts>
  <fonts count="42" x14ac:knownFonts="1">
    <font>
      <sz val="11"/>
      <color theme="1"/>
      <name val="Calibri"/>
      <family val="2"/>
      <scheme val="minor"/>
    </font>
    <font>
      <sz val="11"/>
      <color theme="1"/>
      <name val="Calibri"/>
      <family val="2"/>
      <scheme val="minor"/>
    </font>
    <font>
      <sz val="11"/>
      <color rgb="FF000000"/>
      <name val="Calibri"/>
      <family val="2"/>
      <scheme val="minor"/>
    </font>
    <font>
      <b/>
      <sz val="11"/>
      <color rgb="FFFFFFFF"/>
      <name val="Calibri"/>
      <family val="2"/>
      <scheme val="minor"/>
    </font>
    <font>
      <b/>
      <sz val="11"/>
      <color rgb="FF000000"/>
      <name val="Calibri"/>
      <family val="2"/>
      <scheme val="minor"/>
    </font>
    <font>
      <sz val="11"/>
      <color rgb="FF000000"/>
      <name val="Calibri"/>
      <family val="2"/>
      <charset val="1"/>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444444"/>
      <name val="Calibri"/>
      <family val="2"/>
      <charset val="1"/>
      <scheme val="minor"/>
    </font>
    <font>
      <sz val="9"/>
      <color rgb="FF444444"/>
      <name val="Calibri"/>
      <family val="2"/>
      <scheme val="minor"/>
    </font>
    <font>
      <sz val="9"/>
      <color rgb="FF000000"/>
      <name val="Calibri"/>
      <family val="2"/>
      <scheme val="minor"/>
    </font>
    <font>
      <sz val="9"/>
      <color rgb="FF000000"/>
      <name val="Calibri"/>
      <family val="2"/>
      <charset val="1"/>
      <scheme val="minor"/>
    </font>
    <font>
      <sz val="9"/>
      <color theme="0"/>
      <name val="Calibri"/>
      <family val="2"/>
      <scheme val="minor"/>
    </font>
    <font>
      <sz val="11"/>
      <color rgb="FFFFFFFF"/>
      <name val="Calibri"/>
      <family val="2"/>
      <scheme val="minor"/>
    </font>
    <font>
      <b/>
      <sz val="18"/>
      <color theme="0"/>
      <name val="Helvetica"/>
      <family val="2"/>
    </font>
    <font>
      <u/>
      <sz val="11"/>
      <color theme="10"/>
      <name val="Calibri"/>
      <family val="2"/>
      <scheme val="minor"/>
    </font>
    <font>
      <sz val="11"/>
      <color rgb="FF000000"/>
      <name val="Calibri"/>
      <family val="2"/>
    </font>
    <font>
      <sz val="9"/>
      <name val="Calibri"/>
      <family val="2"/>
      <scheme val="minor"/>
    </font>
    <font>
      <sz val="9"/>
      <color theme="1"/>
      <name val="Calibri"/>
      <family val="2"/>
      <scheme val="minor"/>
    </font>
    <font>
      <b/>
      <sz val="11"/>
      <color theme="0"/>
      <name val="Calibri"/>
      <family val="2"/>
    </font>
    <font>
      <b/>
      <sz val="14"/>
      <color rgb="FF000000"/>
      <name val="Calibri"/>
      <family val="2"/>
    </font>
    <font>
      <b/>
      <sz val="12"/>
      <color rgb="FF000000"/>
      <name val="Calibri"/>
      <family val="2"/>
    </font>
    <font>
      <sz val="11"/>
      <name val="Calibri"/>
      <family val="2"/>
    </font>
    <font>
      <b/>
      <sz val="14"/>
      <color theme="1"/>
      <name val="Calibri"/>
      <family val="2"/>
      <scheme val="minor"/>
    </font>
    <font>
      <sz val="11"/>
      <color rgb="FFFF0000"/>
      <name val="Calibri"/>
      <family val="2"/>
      <scheme val="minor"/>
    </font>
    <font>
      <u/>
      <sz val="11"/>
      <color rgb="FFFF0000"/>
      <name val="Calibri"/>
      <family val="2"/>
      <scheme val="minor"/>
    </font>
    <font>
      <sz val="11"/>
      <color rgb="FFFF0000"/>
      <name val="Calibri"/>
      <family val="2"/>
    </font>
    <font>
      <b/>
      <sz val="11"/>
      <color rgb="FFFF0000"/>
      <name val="Calibri"/>
      <family val="2"/>
      <scheme val="minor"/>
    </font>
    <font>
      <sz val="11"/>
      <color theme="8"/>
      <name val="Calibri"/>
      <family val="2"/>
      <scheme val="minor"/>
    </font>
    <font>
      <b/>
      <sz val="9"/>
      <name val="Calibri"/>
      <family val="2"/>
      <scheme val="minor"/>
    </font>
    <font>
      <u/>
      <sz val="11"/>
      <color rgb="FF0070C0"/>
      <name val="Calibri"/>
      <family val="2"/>
      <scheme val="minor"/>
    </font>
    <font>
      <sz val="11"/>
      <color rgb="FF7030A0"/>
      <name val="Calibri"/>
      <family val="2"/>
      <scheme val="minor"/>
    </font>
    <font>
      <u/>
      <sz val="11"/>
      <name val="Calibri"/>
      <family val="2"/>
      <scheme val="minor"/>
    </font>
    <font>
      <sz val="11"/>
      <color rgb="FF000000"/>
      <name val="Aptos Narrow"/>
      <family val="2"/>
    </font>
    <font>
      <vertAlign val="superscript"/>
      <sz val="11"/>
      <color rgb="FF000000"/>
      <name val="Calibri"/>
      <family val="2"/>
    </font>
    <font>
      <sz val="9"/>
      <color rgb="FF000000"/>
      <name val="Aptos Narrow"/>
      <family val="2"/>
    </font>
    <font>
      <vertAlign val="superscript"/>
      <sz val="9"/>
      <color rgb="FF000000"/>
      <name val="Calibri"/>
      <family val="2"/>
    </font>
    <font>
      <sz val="11"/>
      <color theme="1"/>
      <name val="Calibri"/>
      <family val="2"/>
    </font>
  </fonts>
  <fills count="15">
    <fill>
      <patternFill patternType="none"/>
    </fill>
    <fill>
      <patternFill patternType="gray125"/>
    </fill>
    <fill>
      <patternFill patternType="solid">
        <fgColor rgb="FF1F4E78"/>
        <bgColor rgb="FF000000"/>
      </patternFill>
    </fill>
    <fill>
      <patternFill patternType="solid">
        <fgColor rgb="FFFFF2CC"/>
        <bgColor rgb="FF000000"/>
      </patternFill>
    </fill>
    <fill>
      <patternFill patternType="solid">
        <fgColor theme="8" tint="-0.499984740745262"/>
        <bgColor indexed="64"/>
      </patternFill>
    </fill>
    <fill>
      <patternFill patternType="solid">
        <fgColor theme="7" tint="0.79998168889431442"/>
        <bgColor indexed="64"/>
      </patternFill>
    </fill>
    <fill>
      <patternFill patternType="solid">
        <fgColor theme="8" tint="-0.499984740745262"/>
        <bgColor rgb="FF000000"/>
      </patternFill>
    </fill>
    <fill>
      <patternFill patternType="solid">
        <fgColor rgb="FFFFF2CC"/>
        <bgColor indexed="64"/>
      </patternFill>
    </fill>
    <fill>
      <patternFill patternType="solid">
        <fgColor theme="6" tint="0.79998168889431442"/>
        <bgColor theme="6" tint="0.79998168889431442"/>
      </patternFill>
    </fill>
    <fill>
      <patternFill patternType="solid">
        <fgColor theme="6" tint="0.79998168889431442"/>
        <bgColor indexed="64"/>
      </patternFill>
    </fill>
    <fill>
      <patternFill patternType="solid">
        <fgColor rgb="FFEDEDED"/>
        <bgColor indexed="64"/>
      </patternFill>
    </fill>
    <fill>
      <patternFill patternType="solid">
        <fgColor theme="0" tint="-4.9989318521683403E-2"/>
        <bgColor theme="6" tint="0.79998168889431442"/>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6" tint="0.39997558519241921"/>
      </top>
      <bottom/>
      <diagonal/>
    </border>
    <border>
      <left/>
      <right style="thin">
        <color indexed="64"/>
      </right>
      <top style="thin">
        <color rgb="FFC9C9C9"/>
      </top>
      <bottom style="thin">
        <color rgb="FFC9C9C9"/>
      </bottom>
      <diagonal/>
    </border>
    <border>
      <left/>
      <right style="thin">
        <color rgb="FF000000"/>
      </right>
      <top style="thin">
        <color indexed="64"/>
      </top>
      <bottom style="thin">
        <color indexed="64"/>
      </bottom>
      <diagonal/>
    </border>
    <border>
      <left style="thin">
        <color indexed="64"/>
      </left>
      <right/>
      <top style="thin">
        <color indexed="64"/>
      </top>
      <bottom style="thin">
        <color theme="6" tint="0.39997558519241921"/>
      </bottom>
      <diagonal/>
    </border>
    <border>
      <left/>
      <right/>
      <top style="thin">
        <color indexed="64"/>
      </top>
      <bottom style="thin">
        <color theme="6" tint="0.39997558519241921"/>
      </bottom>
      <diagonal/>
    </border>
    <border>
      <left/>
      <right style="thin">
        <color rgb="FF000000"/>
      </right>
      <top style="thin">
        <color indexed="64"/>
      </top>
      <bottom style="thin">
        <color theme="6" tint="0.39997558519241921"/>
      </bottom>
      <diagonal/>
    </border>
    <border>
      <left style="thin">
        <color indexed="64"/>
      </left>
      <right/>
      <top style="thin">
        <color theme="6" tint="0.39997558519241921"/>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style="thin">
        <color theme="6" tint="0.39997558519241921"/>
      </top>
      <bottom/>
      <diagonal/>
    </border>
    <border>
      <left style="thin">
        <color indexed="64"/>
      </left>
      <right/>
      <top/>
      <bottom style="thin">
        <color indexed="64"/>
      </bottom>
      <diagonal/>
    </border>
    <border>
      <left/>
      <right/>
      <top style="thin">
        <color indexed="64"/>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6" tint="0.39997558519241921"/>
      </top>
      <bottom style="thin">
        <color theme="6" tint="0.39997558519241921"/>
      </bottom>
      <diagonal/>
    </border>
    <border>
      <left style="thin">
        <color theme="0" tint="-0.249977111117893"/>
      </left>
      <right style="thin">
        <color theme="0" tint="-0.249977111117893"/>
      </right>
      <top style="thin">
        <color rgb="FFC9C9C9"/>
      </top>
      <bottom style="thin">
        <color rgb="FFC9C9C9"/>
      </bottom>
      <diagonal/>
    </border>
    <border>
      <left style="thin">
        <color theme="0" tint="-0.249977111117893"/>
      </left>
      <right style="thin">
        <color theme="0" tint="-0.249977111117893"/>
      </right>
      <top style="thin">
        <color theme="6" tint="0.39997558519241921"/>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0" tint="-0.249977111117893"/>
      </left>
      <right style="thin">
        <color theme="0" tint="-0.249977111117893"/>
      </right>
      <top style="thin">
        <color indexed="64"/>
      </top>
      <bottom style="thin">
        <color theme="6" tint="0.39997558519241921"/>
      </bottom>
      <diagonal/>
    </border>
    <border>
      <left/>
      <right style="thin">
        <color indexed="64"/>
      </right>
      <top style="thin">
        <color indexed="64"/>
      </top>
      <bottom style="thin">
        <color theme="6" tint="0.39997558519241921"/>
      </bottom>
      <diagonal/>
    </border>
    <border>
      <left/>
      <right style="thin">
        <color indexed="64"/>
      </right>
      <top/>
      <bottom/>
      <diagonal/>
    </border>
    <border>
      <left style="thin">
        <color indexed="64"/>
      </left>
      <right/>
      <top style="thin">
        <color theme="6" tint="0.39997558519241921"/>
      </top>
      <bottom style="thin">
        <color theme="6" tint="0.39997558519241921"/>
      </bottom>
      <diagonal/>
    </border>
    <border>
      <left/>
      <right style="thin">
        <color indexed="64"/>
      </right>
      <top style="thin">
        <color theme="6" tint="0.39997558519241921"/>
      </top>
      <bottom style="thin">
        <color theme="6" tint="0.39997558519241921"/>
      </bottom>
      <diagonal/>
    </border>
    <border>
      <left style="thin">
        <color indexed="64"/>
      </left>
      <right/>
      <top style="thin">
        <color rgb="FFC9C9C9"/>
      </top>
      <bottom style="thin">
        <color rgb="FFC9C9C9"/>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s>
  <cellStyleXfs count="5">
    <xf numFmtId="0" fontId="0" fillId="0" borderId="0"/>
    <xf numFmtId="43" fontId="8" fillId="0" borderId="0" applyFont="0" applyFill="0" applyBorder="0" applyAlignment="0" applyProtection="0"/>
    <xf numFmtId="9" fontId="8" fillId="0" borderId="0" applyFont="0" applyFill="0" applyBorder="0" applyAlignment="0" applyProtection="0"/>
    <xf numFmtId="0" fontId="19" fillId="0" borderId="0" applyNumberFormat="0" applyFill="0" applyBorder="0" applyAlignment="0" applyProtection="0"/>
    <xf numFmtId="0" fontId="1" fillId="0" borderId="0"/>
  </cellStyleXfs>
  <cellXfs count="436">
    <xf numFmtId="0" fontId="0" fillId="0" borderId="0" xfId="0"/>
    <xf numFmtId="0" fontId="2" fillId="0" borderId="0" xfId="0" applyFont="1"/>
    <xf numFmtId="0" fontId="2" fillId="0" borderId="0" xfId="0" applyFont="1" applyAlignment="1">
      <alignment horizontal="center" vertical="center" wrapText="1"/>
    </xf>
    <xf numFmtId="3"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left" vertical="top" wrapText="1"/>
    </xf>
    <xf numFmtId="0" fontId="4" fillId="0" borderId="0" xfId="0" applyFont="1"/>
    <xf numFmtId="0" fontId="2" fillId="0" borderId="0" xfId="0" applyFont="1" applyAlignment="1">
      <alignment horizontal="center" vertical="center"/>
    </xf>
    <xf numFmtId="0" fontId="5" fillId="0" borderId="0" xfId="0" applyFont="1"/>
    <xf numFmtId="0" fontId="4" fillId="0" borderId="0" xfId="0" applyFont="1" applyAlignment="1">
      <alignment horizontal="center"/>
    </xf>
    <xf numFmtId="0" fontId="2" fillId="0" borderId="0" xfId="0" applyFont="1" applyAlignment="1">
      <alignment horizontal="center" wrapText="1"/>
    </xf>
    <xf numFmtId="0" fontId="2" fillId="0" borderId="0" xfId="0" applyFont="1" applyAlignment="1">
      <alignment vertical="center"/>
    </xf>
    <xf numFmtId="0" fontId="4" fillId="0" borderId="0" xfId="0" applyFont="1" applyAlignment="1">
      <alignment horizontal="left" vertical="top" wrapText="1"/>
    </xf>
    <xf numFmtId="3" fontId="4" fillId="0" borderId="0" xfId="0" applyNumberFormat="1"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vertical="top" wrapText="1"/>
    </xf>
    <xf numFmtId="3" fontId="2" fillId="0" borderId="0" xfId="0" applyNumberFormat="1" applyFont="1" applyAlignment="1">
      <alignment horizontal="center" vertical="center"/>
    </xf>
    <xf numFmtId="3" fontId="4" fillId="0" borderId="0" xfId="0" applyNumberFormat="1" applyFont="1" applyAlignment="1">
      <alignment horizontal="center" vertical="top" wrapText="1"/>
    </xf>
    <xf numFmtId="0" fontId="2" fillId="0" borderId="0" xfId="0" applyFont="1" applyAlignment="1">
      <alignment vertical="center" wrapText="1"/>
    </xf>
    <xf numFmtId="0" fontId="4" fillId="0" borderId="0" xfId="0" applyFont="1" applyAlignment="1">
      <alignment horizontal="left" vertical="center"/>
    </xf>
    <xf numFmtId="3" fontId="4" fillId="0" borderId="0" xfId="0" applyNumberFormat="1" applyFont="1" applyAlignment="1">
      <alignment horizontal="center" vertical="center"/>
    </xf>
    <xf numFmtId="0" fontId="4" fillId="0" borderId="0" xfId="0" applyFont="1" applyAlignment="1">
      <alignment horizontal="center" vertical="top" wrapText="1"/>
    </xf>
    <xf numFmtId="0" fontId="2" fillId="0" borderId="0" xfId="0" applyFont="1" applyAlignment="1">
      <alignment horizontal="center" vertical="top" wrapText="1"/>
    </xf>
    <xf numFmtId="0" fontId="9" fillId="4" borderId="0" xfId="0" applyFont="1" applyFill="1"/>
    <xf numFmtId="0" fontId="9" fillId="4" borderId="0" xfId="0" applyFont="1" applyFill="1" applyAlignment="1">
      <alignment horizontal="center"/>
    </xf>
    <xf numFmtId="0" fontId="4" fillId="0" borderId="0" xfId="0" applyFont="1" applyAlignment="1">
      <alignment vertical="center"/>
    </xf>
    <xf numFmtId="0" fontId="0" fillId="0" borderId="0" xfId="0" applyAlignment="1">
      <alignment horizontal="center"/>
    </xf>
    <xf numFmtId="0" fontId="4" fillId="0" borderId="0" xfId="0" applyFont="1" applyAlignment="1">
      <alignment horizontal="center" vertical="center"/>
    </xf>
    <xf numFmtId="0" fontId="2" fillId="0" borderId="0" xfId="0" applyFont="1" applyAlignment="1">
      <alignment horizontal="left" vertical="center"/>
    </xf>
    <xf numFmtId="3" fontId="2" fillId="0" borderId="0" xfId="0" applyNumberFormat="1" applyFont="1" applyAlignment="1">
      <alignment horizontal="center" vertical="center" wrapText="1"/>
    </xf>
    <xf numFmtId="3" fontId="4" fillId="0" borderId="0" xfId="0" applyNumberFormat="1" applyFont="1" applyAlignment="1">
      <alignment horizontal="center"/>
    </xf>
    <xf numFmtId="0" fontId="10" fillId="0" borderId="0" xfId="0" applyFont="1"/>
    <xf numFmtId="0" fontId="0" fillId="4" borderId="0" xfId="0" applyFill="1"/>
    <xf numFmtId="0" fontId="11" fillId="4" borderId="0" xfId="0" applyFont="1" applyFill="1"/>
    <xf numFmtId="0" fontId="9" fillId="0" borderId="0" xfId="0" applyFont="1"/>
    <xf numFmtId="0" fontId="7" fillId="0" borderId="0" xfId="0" applyFont="1"/>
    <xf numFmtId="9" fontId="2" fillId="0" borderId="0" xfId="0" applyNumberFormat="1" applyFont="1" applyAlignment="1">
      <alignment horizontal="center"/>
    </xf>
    <xf numFmtId="0" fontId="4" fillId="0" borderId="0" xfId="0" applyFont="1" applyAlignment="1">
      <alignment horizontal="left" vertical="center" wrapText="1"/>
    </xf>
    <xf numFmtId="0" fontId="12" fillId="0" borderId="0" xfId="0" applyFont="1"/>
    <xf numFmtId="0" fontId="2" fillId="0" borderId="0" xfId="0" applyFont="1" applyAlignment="1">
      <alignment horizontal="left"/>
    </xf>
    <xf numFmtId="9" fontId="0" fillId="0" borderId="0" xfId="0" applyNumberFormat="1" applyAlignment="1">
      <alignment horizontal="center"/>
    </xf>
    <xf numFmtId="0" fontId="4" fillId="0" borderId="0" xfId="0" applyFont="1" applyAlignment="1">
      <alignment horizontal="left"/>
    </xf>
    <xf numFmtId="0" fontId="3" fillId="0" borderId="0" xfId="0" applyFont="1" applyAlignment="1">
      <alignment horizontal="left"/>
    </xf>
    <xf numFmtId="0" fontId="4" fillId="3" borderId="0" xfId="0" applyFont="1" applyFill="1" applyAlignment="1">
      <alignment horizontal="left"/>
    </xf>
    <xf numFmtId="0" fontId="10" fillId="0" borderId="0" xfId="0" applyFont="1" applyAlignment="1">
      <alignment horizontal="center"/>
    </xf>
    <xf numFmtId="0" fontId="0" fillId="5" borderId="0" xfId="0" applyFill="1"/>
    <xf numFmtId="0" fontId="13" fillId="0" borderId="0" xfId="0" applyFont="1"/>
    <xf numFmtId="0" fontId="14" fillId="0" borderId="0" xfId="0" applyFont="1"/>
    <xf numFmtId="0" fontId="15" fillId="0" borderId="0" xfId="0" applyFont="1"/>
    <xf numFmtId="0" fontId="14" fillId="0" borderId="0" xfId="0" applyFont="1" applyAlignment="1">
      <alignment horizontal="left" vertical="top" wrapText="1"/>
    </xf>
    <xf numFmtId="0" fontId="9" fillId="0" borderId="0" xfId="0" applyFont="1" applyAlignment="1">
      <alignment horizontal="center"/>
    </xf>
    <xf numFmtId="0" fontId="4" fillId="3" borderId="0" xfId="0" applyFont="1" applyFill="1"/>
    <xf numFmtId="9" fontId="2" fillId="0" borderId="0" xfId="0" applyNumberFormat="1" applyFont="1" applyAlignment="1">
      <alignment horizontal="center" vertical="center"/>
    </xf>
    <xf numFmtId="0" fontId="9" fillId="4" borderId="0" xfId="0" applyFont="1" applyFill="1" applyAlignment="1">
      <alignment horizontal="center" wrapText="1"/>
    </xf>
    <xf numFmtId="0" fontId="14" fillId="0" borderId="0" xfId="0" applyFont="1" applyAlignment="1">
      <alignment vertical="top"/>
    </xf>
    <xf numFmtId="0" fontId="2" fillId="0" borderId="0" xfId="0" applyFont="1" applyAlignment="1">
      <alignment vertical="top"/>
    </xf>
    <xf numFmtId="0" fontId="9" fillId="4" borderId="0" xfId="0" applyFont="1" applyFill="1" applyAlignment="1">
      <alignment horizontal="center" vertical="center"/>
    </xf>
    <xf numFmtId="0" fontId="9" fillId="4" borderId="0" xfId="0" applyFont="1" applyFill="1" applyAlignment="1">
      <alignment horizontal="center" vertical="center" wrapText="1"/>
    </xf>
    <xf numFmtId="0" fontId="6" fillId="0" borderId="0" xfId="0" applyFont="1" applyAlignment="1">
      <alignment vertical="center"/>
    </xf>
    <xf numFmtId="0" fontId="11" fillId="0" borderId="0" xfId="0" applyFont="1"/>
    <xf numFmtId="4" fontId="4" fillId="0" borderId="0" xfId="0" applyNumberFormat="1" applyFont="1" applyAlignment="1">
      <alignment horizontal="center" vertical="top" wrapText="1"/>
    </xf>
    <xf numFmtId="9" fontId="10" fillId="0" borderId="0" xfId="0" applyNumberFormat="1" applyFont="1" applyAlignment="1">
      <alignment horizontal="center"/>
    </xf>
    <xf numFmtId="9" fontId="4" fillId="0" borderId="0" xfId="0" applyNumberFormat="1" applyFont="1" applyAlignment="1">
      <alignment horizontal="center"/>
    </xf>
    <xf numFmtId="9" fontId="4" fillId="0" borderId="0" xfId="0" applyNumberFormat="1" applyFont="1" applyAlignment="1">
      <alignment horizontal="center" vertical="top" wrapText="1"/>
    </xf>
    <xf numFmtId="0" fontId="7" fillId="0" borderId="0" xfId="0" applyFont="1" applyAlignment="1">
      <alignment horizontal="center" vertical="center"/>
    </xf>
    <xf numFmtId="0" fontId="11" fillId="0" borderId="0" xfId="0" applyFont="1" applyAlignment="1">
      <alignment horizontal="center"/>
    </xf>
    <xf numFmtId="0" fontId="3" fillId="2" borderId="0" xfId="0" applyFont="1" applyFill="1"/>
    <xf numFmtId="0" fontId="17" fillId="2" borderId="0" xfId="0" applyFont="1" applyFill="1"/>
    <xf numFmtId="0" fontId="17" fillId="2" borderId="0" xfId="0" applyFont="1" applyFill="1" applyAlignment="1">
      <alignment horizontal="center"/>
    </xf>
    <xf numFmtId="0" fontId="2" fillId="3" borderId="0" xfId="0" applyFont="1" applyFill="1"/>
    <xf numFmtId="0" fontId="2" fillId="3" borderId="0" xfId="0" applyFont="1" applyFill="1" applyAlignment="1">
      <alignment horizontal="center"/>
    </xf>
    <xf numFmtId="0" fontId="3" fillId="6" borderId="0" xfId="0" applyFont="1" applyFill="1"/>
    <xf numFmtId="0" fontId="0" fillId="0" borderId="0" xfId="0" applyAlignment="1">
      <alignment horizontal="left" wrapText="1"/>
    </xf>
    <xf numFmtId="0" fontId="9" fillId="4" borderId="0" xfId="0" applyFont="1" applyFill="1" applyAlignment="1">
      <alignment vertical="center"/>
    </xf>
    <xf numFmtId="0" fontId="11" fillId="4" borderId="0" xfId="0" applyFont="1" applyFill="1" applyAlignment="1">
      <alignment vertical="center"/>
    </xf>
    <xf numFmtId="0" fontId="9" fillId="4" borderId="0" xfId="0" applyFont="1" applyFill="1" applyAlignment="1">
      <alignment horizontal="left"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wrapText="1"/>
    </xf>
    <xf numFmtId="0" fontId="16" fillId="4" borderId="0" xfId="0" applyFont="1" applyFill="1" applyAlignment="1">
      <alignment horizontal="left" vertical="top" wrapText="1"/>
    </xf>
    <xf numFmtId="0" fontId="18" fillId="0" borderId="0" xfId="0" applyFont="1" applyAlignment="1">
      <alignment vertical="top" wrapText="1"/>
    </xf>
    <xf numFmtId="0" fontId="0" fillId="0" borderId="0" xfId="0" applyAlignment="1">
      <alignment horizontal="left"/>
    </xf>
    <xf numFmtId="0" fontId="21" fillId="0" borderId="0" xfId="0" applyFont="1"/>
    <xf numFmtId="0" fontId="6" fillId="0" borderId="0" xfId="0" applyFont="1"/>
    <xf numFmtId="9" fontId="7" fillId="0" borderId="0" xfId="0" applyNumberFormat="1" applyFont="1" applyAlignment="1">
      <alignment horizontal="center"/>
    </xf>
    <xf numFmtId="0" fontId="16" fillId="4" borderId="0" xfId="0" applyFont="1" applyFill="1" applyAlignment="1">
      <alignment vertical="center"/>
    </xf>
    <xf numFmtId="9" fontId="9" fillId="4" borderId="0" xfId="0" applyNumberFormat="1" applyFont="1" applyFill="1" applyAlignment="1">
      <alignment horizontal="center"/>
    </xf>
    <xf numFmtId="0" fontId="2" fillId="4" borderId="0" xfId="0" applyFont="1" applyFill="1" applyAlignment="1">
      <alignment horizontal="left" vertical="center"/>
    </xf>
    <xf numFmtId="9" fontId="9" fillId="4" borderId="0" xfId="0" applyNumberFormat="1" applyFont="1" applyFill="1" applyAlignment="1">
      <alignment horizontal="center" vertical="center"/>
    </xf>
    <xf numFmtId="9" fontId="9" fillId="4" borderId="0" xfId="0" applyNumberFormat="1" applyFont="1" applyFill="1" applyAlignment="1">
      <alignment horizontal="center" vertical="center" wrapText="1"/>
    </xf>
    <xf numFmtId="0" fontId="0" fillId="4" borderId="0" xfId="0" applyFill="1" applyAlignment="1">
      <alignment vertical="center"/>
    </xf>
    <xf numFmtId="9" fontId="6" fillId="0" borderId="0" xfId="0" applyNumberFormat="1" applyFont="1" applyAlignment="1">
      <alignment horizontal="center"/>
    </xf>
    <xf numFmtId="0" fontId="4" fillId="0" borderId="0" xfId="1" applyNumberFormat="1" applyFont="1" applyBorder="1" applyAlignment="1">
      <alignment horizontal="center"/>
    </xf>
    <xf numFmtId="0" fontId="2" fillId="4" borderId="0" xfId="0" applyFont="1" applyFill="1"/>
    <xf numFmtId="9" fontId="10" fillId="0" borderId="0" xfId="0" applyNumberFormat="1" applyFont="1" applyAlignment="1">
      <alignment horizontal="center" vertical="center"/>
    </xf>
    <xf numFmtId="0" fontId="6" fillId="4" borderId="0" xfId="0" applyFont="1" applyFill="1"/>
    <xf numFmtId="9" fontId="6" fillId="0" borderId="0" xfId="0" applyNumberFormat="1" applyFont="1" applyAlignment="1">
      <alignment horizontal="center" vertical="center"/>
    </xf>
    <xf numFmtId="9" fontId="7" fillId="0" borderId="0" xfId="0" applyNumberFormat="1" applyFont="1" applyAlignment="1">
      <alignment horizontal="center" vertical="center"/>
    </xf>
    <xf numFmtId="9" fontId="4" fillId="0" borderId="0" xfId="1" applyNumberFormat="1" applyFont="1" applyBorder="1" applyAlignment="1">
      <alignment horizontal="center"/>
    </xf>
    <xf numFmtId="9" fontId="4" fillId="0" borderId="0" xfId="0" applyNumberFormat="1" applyFont="1" applyAlignment="1">
      <alignment horizontal="center" vertical="center"/>
    </xf>
    <xf numFmtId="0" fontId="22" fillId="0" borderId="0" xfId="0" applyFont="1"/>
    <xf numFmtId="0" fontId="0" fillId="0" borderId="0" xfId="0" applyAlignment="1">
      <alignment vertical="center" wrapText="1"/>
    </xf>
    <xf numFmtId="0" fontId="14" fillId="0" borderId="0" xfId="0" applyFont="1" applyAlignment="1">
      <alignment vertical="top" wrapText="1"/>
    </xf>
    <xf numFmtId="0" fontId="0" fillId="0" borderId="0" xfId="0" applyAlignment="1">
      <alignment horizontal="left" vertical="top" wrapText="1"/>
    </xf>
    <xf numFmtId="0" fontId="2" fillId="0" borderId="0" xfId="1" applyNumberFormat="1" applyFont="1" applyBorder="1" applyAlignment="1">
      <alignment horizontal="center" vertical="center"/>
    </xf>
    <xf numFmtId="0" fontId="4" fillId="0" borderId="0" xfId="1" applyNumberFormat="1" applyFont="1" applyBorder="1" applyAlignment="1">
      <alignment horizontal="center" vertical="center"/>
    </xf>
    <xf numFmtId="0" fontId="0" fillId="0" borderId="0" xfId="0" applyAlignment="1">
      <alignment horizontal="right"/>
    </xf>
    <xf numFmtId="0" fontId="19" fillId="0" borderId="0" xfId="3" applyAlignment="1">
      <alignment horizontal="left" wrapText="1"/>
    </xf>
    <xf numFmtId="0" fontId="9" fillId="4" borderId="0" xfId="0" applyFont="1" applyFill="1" applyAlignment="1">
      <alignment horizontal="left" vertical="top" wrapText="1"/>
    </xf>
    <xf numFmtId="0" fontId="24" fillId="7" borderId="6" xfId="0" applyFont="1" applyFill="1" applyBorder="1" applyAlignment="1">
      <alignment vertical="top" wrapText="1"/>
    </xf>
    <xf numFmtId="0" fontId="20" fillId="5" borderId="7" xfId="0" applyFont="1" applyFill="1" applyBorder="1" applyAlignment="1">
      <alignment vertical="top"/>
    </xf>
    <xf numFmtId="0" fontId="20" fillId="5" borderId="7" xfId="0" applyFont="1" applyFill="1" applyBorder="1" applyAlignment="1">
      <alignment vertical="top" wrapText="1"/>
    </xf>
    <xf numFmtId="49" fontId="20" fillId="5" borderId="7" xfId="0" applyNumberFormat="1" applyFont="1" applyFill="1" applyBorder="1" applyAlignment="1">
      <alignment vertical="top" wrapText="1"/>
    </xf>
    <xf numFmtId="0" fontId="20" fillId="5" borderId="8" xfId="0" applyFont="1" applyFill="1" applyBorder="1" applyAlignment="1">
      <alignment vertical="top" wrapText="1"/>
    </xf>
    <xf numFmtId="0" fontId="21" fillId="0" borderId="0" xfId="0" applyFont="1" applyAlignment="1">
      <alignment horizontal="left" vertical="center"/>
    </xf>
    <xf numFmtId="9" fontId="0" fillId="0" borderId="0" xfId="0" applyNumberFormat="1" applyAlignment="1">
      <alignment horizontal="center" vertical="center"/>
    </xf>
    <xf numFmtId="0" fontId="6" fillId="0" borderId="0" xfId="0" applyFont="1" applyAlignment="1">
      <alignment horizontal="center"/>
    </xf>
    <xf numFmtId="9" fontId="0" fillId="0" borderId="0" xfId="0" applyNumberFormat="1"/>
    <xf numFmtId="10" fontId="0" fillId="0" borderId="0" xfId="0" applyNumberFormat="1"/>
    <xf numFmtId="0" fontId="10" fillId="0" borderId="0" xfId="0" applyFont="1" applyAlignment="1">
      <alignment horizontal="left"/>
    </xf>
    <xf numFmtId="0" fontId="4" fillId="3" borderId="0" xfId="0" applyFont="1" applyFill="1" applyAlignment="1">
      <alignment horizontal="center"/>
    </xf>
    <xf numFmtId="0" fontId="5" fillId="0" borderId="0" xfId="0" applyFont="1" applyAlignment="1">
      <alignment horizontal="center"/>
    </xf>
    <xf numFmtId="43" fontId="0" fillId="0" borderId="0" xfId="0" applyNumberFormat="1"/>
    <xf numFmtId="43" fontId="2" fillId="0" borderId="0" xfId="0" applyNumberFormat="1" applyFont="1" applyAlignment="1">
      <alignment horizontal="center" vertical="top" wrapText="1"/>
    </xf>
    <xf numFmtId="43" fontId="2" fillId="0" borderId="0" xfId="0" applyNumberFormat="1" applyFont="1" applyAlignment="1">
      <alignment horizontal="center"/>
    </xf>
    <xf numFmtId="43" fontId="0" fillId="0" borderId="0" xfId="0" applyNumberFormat="1" applyAlignment="1">
      <alignment horizontal="center"/>
    </xf>
    <xf numFmtId="43" fontId="4" fillId="0" borderId="0" xfId="0" applyNumberFormat="1" applyFont="1" applyAlignment="1">
      <alignment horizontal="center"/>
    </xf>
    <xf numFmtId="164" fontId="2" fillId="0" borderId="0" xfId="1" applyNumberFormat="1"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164" fontId="10" fillId="0" borderId="0" xfId="1" applyNumberFormat="1" applyFont="1" applyAlignment="1">
      <alignment horizontal="center"/>
    </xf>
    <xf numFmtId="165" fontId="0" fillId="0" borderId="0" xfId="2" applyNumberFormat="1" applyFont="1"/>
    <xf numFmtId="9" fontId="0" fillId="0" borderId="0" xfId="2" applyFont="1" applyAlignment="1">
      <alignment horizontal="center"/>
    </xf>
    <xf numFmtId="166" fontId="2" fillId="0" borderId="0" xfId="0" applyNumberFormat="1" applyFont="1"/>
    <xf numFmtId="165" fontId="2" fillId="0" borderId="0" xfId="0" applyNumberFormat="1" applyFont="1" applyAlignment="1">
      <alignment horizontal="center"/>
    </xf>
    <xf numFmtId="165" fontId="4" fillId="0" borderId="0" xfId="0" applyNumberFormat="1" applyFont="1" applyAlignment="1">
      <alignment horizontal="center"/>
    </xf>
    <xf numFmtId="1" fontId="2" fillId="0" borderId="0" xfId="0" applyNumberFormat="1" applyFont="1" applyAlignment="1">
      <alignment horizontal="center"/>
    </xf>
    <xf numFmtId="1" fontId="4" fillId="0" borderId="0" xfId="1" applyNumberFormat="1" applyFont="1" applyBorder="1" applyAlignment="1">
      <alignment horizontal="center"/>
    </xf>
    <xf numFmtId="1" fontId="4" fillId="0" borderId="0" xfId="0" applyNumberFormat="1" applyFont="1" applyAlignment="1">
      <alignment horizontal="center"/>
    </xf>
    <xf numFmtId="0" fontId="0" fillId="0" borderId="0" xfId="2" applyNumberFormat="1" applyFont="1" applyAlignment="1">
      <alignment horizontal="center"/>
    </xf>
    <xf numFmtId="0" fontId="10" fillId="0" borderId="0" xfId="2" applyNumberFormat="1" applyFont="1" applyAlignment="1">
      <alignment horizontal="center"/>
    </xf>
    <xf numFmtId="0" fontId="6" fillId="0" borderId="0" xfId="0" applyFont="1" applyAlignment="1">
      <alignment vertical="center" wrapText="1"/>
    </xf>
    <xf numFmtId="9" fontId="0" fillId="0" borderId="0" xfId="2" applyFont="1" applyFill="1" applyBorder="1" applyAlignment="1">
      <alignment horizontal="center"/>
    </xf>
    <xf numFmtId="9" fontId="2" fillId="0" borderId="0" xfId="2" applyFont="1" applyAlignment="1">
      <alignment horizontal="center"/>
    </xf>
    <xf numFmtId="9" fontId="2" fillId="0" borderId="0" xfId="2" applyFont="1"/>
    <xf numFmtId="2" fontId="2" fillId="0" borderId="0" xfId="0" applyNumberFormat="1" applyFont="1" applyAlignment="1">
      <alignment horizontal="center"/>
    </xf>
    <xf numFmtId="167" fontId="2" fillId="0" borderId="0" xfId="0" applyNumberFormat="1" applyFont="1" applyAlignment="1">
      <alignment horizontal="center" vertical="center"/>
    </xf>
    <xf numFmtId="9" fontId="10" fillId="0" borderId="0" xfId="2" applyFont="1" applyAlignment="1">
      <alignment horizontal="center"/>
    </xf>
    <xf numFmtId="0" fontId="10" fillId="4" borderId="0" xfId="0" applyFont="1" applyFill="1"/>
    <xf numFmtId="0" fontId="27" fillId="0" borderId="0" xfId="0" applyFont="1" applyAlignment="1" applyProtection="1">
      <alignment vertical="top"/>
      <protection hidden="1"/>
    </xf>
    <xf numFmtId="0" fontId="32" fillId="0" borderId="0" xfId="4" applyFont="1" applyAlignment="1" applyProtection="1">
      <alignment horizontal="left" vertical="top" wrapText="1"/>
      <protection hidden="1"/>
    </xf>
    <xf numFmtId="0" fontId="0" fillId="0" borderId="0" xfId="0" applyProtection="1">
      <protection hidden="1"/>
    </xf>
    <xf numFmtId="0" fontId="0" fillId="4" borderId="0" xfId="0" applyFill="1" applyAlignment="1">
      <alignment horizontal="center"/>
    </xf>
    <xf numFmtId="164" fontId="0" fillId="0" borderId="0" xfId="1" applyNumberFormat="1" applyFont="1" applyFill="1" applyAlignment="1">
      <alignment horizontal="center"/>
    </xf>
    <xf numFmtId="0" fontId="9" fillId="0" borderId="0" xfId="0" applyFont="1" applyAlignment="1">
      <alignment horizontal="center" vertical="center"/>
    </xf>
    <xf numFmtId="164" fontId="0" fillId="0" borderId="0" xfId="1" applyNumberFormat="1" applyFont="1"/>
    <xf numFmtId="0" fontId="9" fillId="0" borderId="0" xfId="0" applyFont="1" applyAlignment="1">
      <alignment horizontal="center" wrapText="1"/>
    </xf>
    <xf numFmtId="9" fontId="0" fillId="0" borderId="0" xfId="2" applyFont="1" applyFill="1" applyAlignment="1">
      <alignment horizontal="center"/>
    </xf>
    <xf numFmtId="0" fontId="6" fillId="0" borderId="0" xfId="0" applyFont="1" applyAlignment="1">
      <alignment horizontal="center" vertical="center"/>
    </xf>
    <xf numFmtId="9" fontId="6" fillId="0" borderId="0" xfId="2" applyFont="1" applyAlignment="1">
      <alignment horizontal="center"/>
    </xf>
    <xf numFmtId="3" fontId="6" fillId="0" borderId="0" xfId="0" applyNumberFormat="1" applyFont="1" applyAlignment="1">
      <alignment horizontal="center"/>
    </xf>
    <xf numFmtId="3" fontId="7" fillId="0" borderId="0" xfId="0" applyNumberFormat="1" applyFont="1" applyAlignment="1">
      <alignment horizontal="center" vertical="top" wrapText="1"/>
    </xf>
    <xf numFmtId="164" fontId="10" fillId="0" borderId="0" xfId="1" applyNumberFormat="1" applyFont="1"/>
    <xf numFmtId="0" fontId="7" fillId="0" borderId="0" xfId="0" applyFont="1" applyAlignment="1">
      <alignment horizontal="center"/>
    </xf>
    <xf numFmtId="0" fontId="6" fillId="0" borderId="0" xfId="0" applyFont="1" applyAlignment="1">
      <alignment horizontal="left"/>
    </xf>
    <xf numFmtId="165" fontId="6" fillId="0" borderId="0" xfId="0" applyNumberFormat="1" applyFont="1" applyAlignment="1">
      <alignment horizontal="center"/>
    </xf>
    <xf numFmtId="165" fontId="7" fillId="0" borderId="0" xfId="0" applyNumberFormat="1" applyFont="1" applyAlignment="1">
      <alignment horizontal="center"/>
    </xf>
    <xf numFmtId="0" fontId="7" fillId="0" borderId="0" xfId="0" applyFont="1" applyAlignment="1">
      <alignment horizontal="left"/>
    </xf>
    <xf numFmtId="1" fontId="6" fillId="0" borderId="0" xfId="0" applyNumberFormat="1" applyFont="1" applyAlignment="1">
      <alignment horizontal="center"/>
    </xf>
    <xf numFmtId="0" fontId="6" fillId="0" borderId="0" xfId="2" applyNumberFormat="1" applyFont="1" applyAlignment="1">
      <alignment horizontal="center"/>
    </xf>
    <xf numFmtId="1" fontId="7" fillId="0" borderId="0" xfId="1" applyNumberFormat="1" applyFont="1" applyBorder="1" applyAlignment="1">
      <alignment horizontal="center"/>
    </xf>
    <xf numFmtId="0" fontId="7" fillId="0" borderId="0" xfId="1" applyNumberFormat="1" applyFont="1" applyBorder="1" applyAlignment="1">
      <alignment horizontal="center"/>
    </xf>
    <xf numFmtId="164" fontId="0" fillId="0" borderId="0" xfId="1" applyNumberFormat="1" applyFont="1" applyAlignment="1">
      <alignment horizontal="center" vertical="center"/>
    </xf>
    <xf numFmtId="0" fontId="2" fillId="0" borderId="11" xfId="0" applyFont="1" applyBorder="1" applyAlignment="1">
      <alignment horizontal="center" wrapText="1"/>
    </xf>
    <xf numFmtId="0" fontId="2" fillId="0" borderId="11" xfId="0" applyFont="1" applyBorder="1" applyAlignment="1">
      <alignment horizontal="center" vertical="center" wrapText="1"/>
    </xf>
    <xf numFmtId="164" fontId="0" fillId="0" borderId="11" xfId="1" applyNumberFormat="1" applyFont="1" applyBorder="1"/>
    <xf numFmtId="0" fontId="0" fillId="0" borderId="11" xfId="0" applyBorder="1"/>
    <xf numFmtId="0" fontId="0" fillId="0" borderId="11" xfId="0" applyBorder="1" applyAlignment="1">
      <alignment vertical="center" wrapText="1"/>
    </xf>
    <xf numFmtId="164" fontId="10" fillId="0" borderId="0" xfId="1" applyNumberFormat="1" applyFont="1" applyFill="1" applyAlignment="1">
      <alignment horizontal="center"/>
    </xf>
    <xf numFmtId="3" fontId="0" fillId="0" borderId="0" xfId="0" applyNumberFormat="1" applyAlignment="1">
      <alignment horizontal="center"/>
    </xf>
    <xf numFmtId="0" fontId="0" fillId="0" borderId="0" xfId="0" applyAlignment="1">
      <alignment vertical="top"/>
    </xf>
    <xf numFmtId="0" fontId="19" fillId="0" borderId="0" xfId="3"/>
    <xf numFmtId="43" fontId="2" fillId="0" borderId="0" xfId="0" applyNumberFormat="1" applyFont="1" applyAlignment="1">
      <alignment horizontal="center" vertical="center"/>
    </xf>
    <xf numFmtId="43" fontId="4" fillId="0" borderId="0" xfId="0" applyNumberFormat="1" applyFont="1" applyAlignment="1">
      <alignment horizontal="center" vertical="center"/>
    </xf>
    <xf numFmtId="164" fontId="28" fillId="0" borderId="0" xfId="1" applyNumberFormat="1" applyFont="1" applyAlignment="1">
      <alignment horizontal="center" vertical="center"/>
    </xf>
    <xf numFmtId="2" fontId="6" fillId="0" borderId="0" xfId="0" applyNumberFormat="1" applyFont="1" applyAlignment="1">
      <alignment horizontal="center"/>
    </xf>
    <xf numFmtId="0" fontId="33" fillId="0" borderId="0" xfId="0" applyFont="1"/>
    <xf numFmtId="0" fontId="9" fillId="4" borderId="0" xfId="0" applyFont="1" applyFill="1" applyAlignment="1">
      <alignment vertical="center" wrapText="1"/>
    </xf>
    <xf numFmtId="164" fontId="4" fillId="0" borderId="0" xfId="1" applyNumberFormat="1" applyFont="1" applyAlignment="1">
      <alignment horizontal="left" vertical="center"/>
    </xf>
    <xf numFmtId="43" fontId="2" fillId="0" borderId="0" xfId="0" applyNumberFormat="1" applyFont="1"/>
    <xf numFmtId="0" fontId="10" fillId="0" borderId="11" xfId="0" applyFont="1" applyBorder="1"/>
    <xf numFmtId="164" fontId="10" fillId="0" borderId="11" xfId="1" applyNumberFormat="1" applyFont="1" applyBorder="1"/>
    <xf numFmtId="164" fontId="10" fillId="0" borderId="0" xfId="1" applyNumberFormat="1" applyFont="1" applyFill="1" applyAlignment="1">
      <alignment horizontal="center" vertical="center"/>
    </xf>
    <xf numFmtId="43" fontId="6" fillId="0" borderId="0" xfId="0" applyNumberFormat="1" applyFont="1" applyAlignment="1">
      <alignment horizontal="center" vertical="center"/>
    </xf>
    <xf numFmtId="4" fontId="2" fillId="0" borderId="0" xfId="0" applyNumberFormat="1" applyFont="1" applyAlignment="1">
      <alignment horizontal="center" vertical="center"/>
    </xf>
    <xf numFmtId="0" fontId="22" fillId="0" borderId="0" xfId="0" applyFont="1" applyAlignment="1">
      <alignment horizontal="left" wrapText="1"/>
    </xf>
    <xf numFmtId="9" fontId="7" fillId="0" borderId="0" xfId="1" applyNumberFormat="1" applyFont="1" applyFill="1" applyBorder="1" applyAlignment="1">
      <alignment horizontal="center"/>
    </xf>
    <xf numFmtId="49" fontId="20" fillId="5" borderId="9" xfId="0" applyNumberFormat="1" applyFont="1" applyFill="1" applyBorder="1" applyAlignment="1">
      <alignment vertical="top"/>
    </xf>
    <xf numFmtId="49" fontId="30" fillId="0" borderId="10" xfId="0" applyNumberFormat="1" applyFont="1" applyBorder="1" applyAlignment="1">
      <alignment vertical="top" wrapText="1"/>
    </xf>
    <xf numFmtId="49" fontId="30" fillId="12" borderId="10" xfId="0" applyNumberFormat="1" applyFont="1" applyFill="1" applyBorder="1" applyAlignment="1">
      <alignment vertical="top" wrapText="1"/>
    </xf>
    <xf numFmtId="0" fontId="20" fillId="5" borderId="16" xfId="0" applyFont="1" applyFill="1" applyBorder="1" applyAlignment="1">
      <alignment vertical="top"/>
    </xf>
    <xf numFmtId="0" fontId="20" fillId="0" borderId="4" xfId="0" applyFont="1" applyBorder="1" applyAlignment="1">
      <alignment vertical="top" wrapText="1"/>
    </xf>
    <xf numFmtId="0" fontId="20" fillId="12" borderId="4" xfId="0" applyFont="1" applyFill="1" applyBorder="1" applyAlignment="1">
      <alignment vertical="top" wrapText="1"/>
    </xf>
    <xf numFmtId="0" fontId="0" fillId="0" borderId="19" xfId="0" applyBorder="1" applyAlignment="1">
      <alignment horizontal="left" vertical="top" wrapText="1"/>
    </xf>
    <xf numFmtId="0" fontId="20" fillId="8" borderId="20" xfId="0" applyFont="1" applyFill="1" applyBorder="1" applyAlignment="1">
      <alignment vertical="top" wrapText="1"/>
    </xf>
    <xf numFmtId="0" fontId="20" fillId="0" borderId="19" xfId="0" applyFont="1" applyBorder="1" applyAlignment="1">
      <alignment vertical="top" wrapText="1"/>
    </xf>
    <xf numFmtId="0" fontId="20" fillId="12" borderId="20" xfId="0" applyFont="1" applyFill="1" applyBorder="1" applyAlignment="1">
      <alignment vertical="top"/>
    </xf>
    <xf numFmtId="0" fontId="20" fillId="0" borderId="20" xfId="0" applyFont="1" applyBorder="1" applyAlignment="1">
      <alignment vertical="top" wrapText="1"/>
    </xf>
    <xf numFmtId="0" fontId="0" fillId="12" borderId="19" xfId="0" applyFill="1" applyBorder="1" applyAlignment="1">
      <alignment horizontal="left" vertical="top" wrapText="1"/>
    </xf>
    <xf numFmtId="0" fontId="20" fillId="12" borderId="19" xfId="0" applyFont="1" applyFill="1" applyBorder="1" applyAlignment="1">
      <alignment vertical="top"/>
    </xf>
    <xf numFmtId="0" fontId="20" fillId="0" borderId="19" xfId="0" applyFont="1" applyBorder="1" applyAlignment="1">
      <alignment vertical="top"/>
    </xf>
    <xf numFmtId="0" fontId="20" fillId="12" borderId="20" xfId="0" applyFont="1" applyFill="1" applyBorder="1" applyAlignment="1">
      <alignment vertical="top" wrapText="1"/>
    </xf>
    <xf numFmtId="0" fontId="20" fillId="12" borderId="21" xfId="0" applyFont="1" applyFill="1" applyBorder="1" applyAlignment="1">
      <alignment vertical="top"/>
    </xf>
    <xf numFmtId="0" fontId="20" fillId="0" borderId="21" xfId="0" applyFont="1" applyBorder="1" applyAlignment="1">
      <alignment vertical="top"/>
    </xf>
    <xf numFmtId="2" fontId="0" fillId="0" borderId="0" xfId="0" applyNumberFormat="1"/>
    <xf numFmtId="0" fontId="31" fillId="0" borderId="0" xfId="0" applyFont="1" applyAlignment="1">
      <alignment horizontal="left"/>
    </xf>
    <xf numFmtId="165" fontId="0" fillId="0" borderId="0" xfId="0" applyNumberFormat="1"/>
    <xf numFmtId="0" fontId="21" fillId="0" borderId="0" xfId="0" applyFont="1" applyAlignment="1">
      <alignment horizontal="left" wrapText="1"/>
    </xf>
    <xf numFmtId="0" fontId="14" fillId="0" borderId="0" xfId="0" applyFont="1" applyAlignment="1">
      <alignment vertical="center"/>
    </xf>
    <xf numFmtId="167" fontId="2" fillId="0" borderId="11" xfId="0" applyNumberFormat="1" applyFont="1" applyBorder="1" applyAlignment="1">
      <alignment horizontal="center" vertical="center" wrapText="1"/>
    </xf>
    <xf numFmtId="164" fontId="0" fillId="0" borderId="0" xfId="0" applyNumberFormat="1"/>
    <xf numFmtId="164" fontId="10" fillId="0" borderId="0" xfId="0" applyNumberFormat="1" applyFont="1"/>
    <xf numFmtId="0" fontId="0" fillId="0" borderId="11" xfId="0" applyBorder="1" applyAlignment="1">
      <alignment horizontal="center" vertical="center" wrapText="1"/>
    </xf>
    <xf numFmtId="0" fontId="0" fillId="0" borderId="11" xfId="0" applyBorder="1" applyAlignment="1">
      <alignment horizontal="center" vertical="center"/>
    </xf>
    <xf numFmtId="167" fontId="0" fillId="0" borderId="11" xfId="0" applyNumberFormat="1" applyBorder="1"/>
    <xf numFmtId="0" fontId="37" fillId="0" borderId="11" xfId="0" applyFont="1" applyBorder="1" applyAlignment="1">
      <alignment horizontal="center" vertical="center" wrapText="1"/>
    </xf>
    <xf numFmtId="167" fontId="2" fillId="0" borderId="11" xfId="0" applyNumberFormat="1" applyFont="1" applyBorder="1" applyAlignment="1">
      <alignment horizontal="center" wrapText="1"/>
    </xf>
    <xf numFmtId="167" fontId="0" fillId="0" borderId="11" xfId="1" applyNumberFormat="1" applyFont="1" applyBorder="1"/>
    <xf numFmtId="164" fontId="2" fillId="0" borderId="11" xfId="0" applyNumberFormat="1" applyFont="1" applyBorder="1" applyAlignment="1">
      <alignment horizontal="center" vertical="center" wrapText="1"/>
    </xf>
    <xf numFmtId="0" fontId="40" fillId="0" borderId="0" xfId="0" applyFont="1"/>
    <xf numFmtId="0" fontId="9" fillId="4" borderId="0" xfId="0" applyFont="1" applyFill="1" applyAlignment="1">
      <alignment wrapText="1"/>
    </xf>
    <xf numFmtId="3" fontId="26" fillId="0" borderId="11" xfId="0" applyNumberFormat="1" applyFont="1" applyBorder="1"/>
    <xf numFmtId="0" fontId="9" fillId="4" borderId="0" xfId="0" applyFont="1" applyFill="1" applyAlignment="1">
      <alignment horizontal="left" vertical="center" wrapText="1"/>
    </xf>
    <xf numFmtId="17" fontId="2" fillId="0" borderId="0" xfId="0" applyNumberFormat="1" applyFont="1" applyAlignment="1">
      <alignment horizontal="center" vertical="top" wrapText="1"/>
    </xf>
    <xf numFmtId="17" fontId="2" fillId="0" borderId="0" xfId="0" applyNumberFormat="1" applyFont="1" applyAlignment="1">
      <alignment vertical="top" wrapText="1"/>
    </xf>
    <xf numFmtId="164" fontId="7" fillId="0" borderId="0" xfId="1" applyNumberFormat="1" applyFont="1" applyFill="1" applyAlignment="1">
      <alignment horizontal="center"/>
    </xf>
    <xf numFmtId="9" fontId="2" fillId="0" borderId="0" xfId="2" applyFont="1" applyFill="1" applyAlignment="1">
      <alignment horizontal="center"/>
    </xf>
    <xf numFmtId="164" fontId="2" fillId="0" borderId="0" xfId="1" applyNumberFormat="1" applyFont="1" applyFill="1" applyAlignment="1">
      <alignment horizontal="center" vertical="center"/>
    </xf>
    <xf numFmtId="0" fontId="20" fillId="0" borderId="22" xfId="0" applyFont="1" applyBorder="1" applyAlignment="1">
      <alignment vertical="top"/>
    </xf>
    <xf numFmtId="0" fontId="20" fillId="8" borderId="6" xfId="0" applyFont="1" applyFill="1" applyBorder="1" applyAlignment="1">
      <alignment vertical="top" wrapText="1"/>
    </xf>
    <xf numFmtId="0" fontId="20" fillId="8" borderId="25" xfId="0" applyFont="1" applyFill="1" applyBorder="1" applyAlignment="1">
      <alignment vertical="top" wrapText="1"/>
    </xf>
    <xf numFmtId="0" fontId="26" fillId="8" borderId="26" xfId="0" applyFont="1" applyFill="1" applyBorder="1" applyAlignment="1">
      <alignment vertical="top" wrapText="1"/>
    </xf>
    <xf numFmtId="0" fontId="0" fillId="0" borderId="12" xfId="0" applyBorder="1" applyAlignment="1">
      <alignment horizontal="left" vertical="top" wrapText="1"/>
    </xf>
    <xf numFmtId="0" fontId="6" fillId="0" borderId="27" xfId="0" applyFont="1" applyBorder="1" applyAlignment="1">
      <alignment horizontal="left" vertical="top" wrapText="1"/>
    </xf>
    <xf numFmtId="0" fontId="20" fillId="8" borderId="28" xfId="0" applyFont="1" applyFill="1" applyBorder="1" applyAlignment="1">
      <alignment vertical="top" wrapText="1"/>
    </xf>
    <xf numFmtId="0" fontId="26" fillId="8" borderId="29" xfId="0" applyFont="1" applyFill="1" applyBorder="1" applyAlignment="1">
      <alignment vertical="top" wrapText="1"/>
    </xf>
    <xf numFmtId="0" fontId="20" fillId="0" borderId="12" xfId="0" applyFont="1" applyBorder="1" applyAlignment="1">
      <alignment vertical="top" wrapText="1"/>
    </xf>
    <xf numFmtId="0" fontId="26" fillId="0" borderId="27" xfId="0" applyFont="1" applyBorder="1" applyAlignment="1">
      <alignment vertical="top" wrapText="1"/>
    </xf>
    <xf numFmtId="0" fontId="20" fillId="12" borderId="28" xfId="0" applyFont="1" applyFill="1" applyBorder="1" applyAlignment="1">
      <alignment vertical="top" wrapText="1"/>
    </xf>
    <xf numFmtId="0" fontId="20" fillId="12" borderId="29" xfId="0" applyFont="1" applyFill="1" applyBorder="1" applyAlignment="1">
      <alignment vertical="top" wrapText="1"/>
    </xf>
    <xf numFmtId="0" fontId="20" fillId="0" borderId="28" xfId="0" applyFont="1" applyBorder="1" applyAlignment="1">
      <alignment vertical="top" wrapText="1"/>
    </xf>
    <xf numFmtId="0" fontId="26" fillId="0" borderId="29" xfId="0" applyFont="1" applyBorder="1" applyAlignment="1">
      <alignment vertical="top" wrapText="1"/>
    </xf>
    <xf numFmtId="0" fontId="0" fillId="12" borderId="12" xfId="0" applyFill="1" applyBorder="1" applyAlignment="1">
      <alignment horizontal="left" vertical="top" wrapText="1"/>
    </xf>
    <xf numFmtId="0" fontId="6" fillId="12" borderId="27" xfId="0" applyFont="1" applyFill="1" applyBorder="1" applyAlignment="1">
      <alignment horizontal="left" vertical="top" wrapText="1"/>
    </xf>
    <xf numFmtId="0" fontId="20" fillId="12" borderId="12" xfId="0" applyFont="1" applyFill="1" applyBorder="1" applyAlignment="1">
      <alignment vertical="top" wrapText="1"/>
    </xf>
    <xf numFmtId="0" fontId="26" fillId="12" borderId="27" xfId="0" applyFont="1" applyFill="1" applyBorder="1" applyAlignment="1">
      <alignment vertical="top" wrapText="1"/>
    </xf>
    <xf numFmtId="0" fontId="20" fillId="0" borderId="12" xfId="0" applyFont="1" applyBorder="1" applyAlignment="1">
      <alignment horizontal="left" vertical="top"/>
    </xf>
    <xf numFmtId="0" fontId="26" fillId="12" borderId="29" xfId="0" applyFont="1" applyFill="1" applyBorder="1" applyAlignment="1">
      <alignment vertical="top" wrapText="1"/>
    </xf>
    <xf numFmtId="0" fontId="20" fillId="12" borderId="30" xfId="0" applyFont="1" applyFill="1" applyBorder="1" applyAlignment="1">
      <alignment vertical="top" wrapText="1"/>
    </xf>
    <xf numFmtId="0" fontId="20" fillId="0" borderId="30" xfId="0" applyFont="1" applyBorder="1" applyAlignment="1">
      <alignment vertical="top" wrapText="1"/>
    </xf>
    <xf numFmtId="0" fontId="20" fillId="0" borderId="17" xfId="0" applyFont="1" applyBorder="1" applyAlignment="1">
      <alignment vertical="top" wrapText="1"/>
    </xf>
    <xf numFmtId="0" fontId="26" fillId="0" borderId="31" xfId="0" applyFont="1" applyBorder="1" applyAlignment="1">
      <alignment vertical="top" wrapText="1"/>
    </xf>
    <xf numFmtId="0" fontId="2" fillId="0" borderId="12" xfId="0" applyFont="1" applyBorder="1" applyAlignment="1">
      <alignment horizontal="left" vertical="top" wrapText="1"/>
    </xf>
    <xf numFmtId="0" fontId="6" fillId="0" borderId="12" xfId="0" applyFont="1" applyBorder="1" applyAlignment="1">
      <alignment horizontal="left" vertical="top"/>
    </xf>
    <xf numFmtId="0" fontId="6" fillId="0" borderId="0" xfId="0" applyFont="1" applyAlignment="1">
      <alignment vertical="top"/>
    </xf>
    <xf numFmtId="0" fontId="2" fillId="0" borderId="12" xfId="0" applyFont="1" applyBorder="1" applyAlignment="1">
      <alignment vertical="top" wrapText="1"/>
    </xf>
    <xf numFmtId="0" fontId="25" fillId="7" borderId="9" xfId="0" applyFont="1" applyFill="1" applyBorder="1" applyAlignment="1">
      <alignment vertical="top"/>
    </xf>
    <xf numFmtId="0" fontId="20" fillId="5" borderId="3" xfId="0" applyFont="1" applyFill="1" applyBorder="1" applyAlignment="1">
      <alignment vertical="top"/>
    </xf>
    <xf numFmtId="0" fontId="20" fillId="11" borderId="15" xfId="0" applyFont="1" applyFill="1" applyBorder="1" applyAlignment="1">
      <alignment vertical="top" wrapText="1"/>
    </xf>
    <xf numFmtId="0" fontId="20" fillId="11" borderId="18" xfId="0" applyFont="1" applyFill="1" applyBorder="1" applyAlignment="1">
      <alignment vertical="top"/>
    </xf>
    <xf numFmtId="0" fontId="20" fillId="11" borderId="18" xfId="0" applyFont="1" applyFill="1" applyBorder="1" applyAlignment="1">
      <alignment vertical="top" wrapText="1"/>
    </xf>
    <xf numFmtId="0" fontId="20" fillId="0" borderId="0" xfId="0" applyFont="1" applyAlignment="1">
      <alignment vertical="top"/>
    </xf>
    <xf numFmtId="0" fontId="20" fillId="0" borderId="0" xfId="0" applyFont="1" applyAlignment="1">
      <alignment vertical="top" wrapText="1"/>
    </xf>
    <xf numFmtId="0" fontId="20" fillId="8" borderId="12" xfId="0" applyFont="1" applyFill="1" applyBorder="1" applyAlignment="1">
      <alignment vertical="top" wrapText="1"/>
    </xf>
    <xf numFmtId="0" fontId="20" fillId="8" borderId="0" xfId="0" applyFont="1" applyFill="1" applyAlignment="1">
      <alignment vertical="top"/>
    </xf>
    <xf numFmtId="0" fontId="20" fillId="8" borderId="0" xfId="0" applyFont="1" applyFill="1" applyAlignment="1">
      <alignment vertical="top" wrapText="1"/>
    </xf>
    <xf numFmtId="0" fontId="30" fillId="8" borderId="27" xfId="0" applyFont="1" applyFill="1" applyBorder="1" applyAlignment="1">
      <alignment vertical="top" wrapText="1"/>
    </xf>
    <xf numFmtId="0" fontId="26" fillId="8" borderId="27" xfId="0" applyFont="1" applyFill="1" applyBorder="1" applyAlignment="1">
      <alignment vertical="top" wrapText="1"/>
    </xf>
    <xf numFmtId="49" fontId="30" fillId="0" borderId="27" xfId="0" applyNumberFormat="1" applyFont="1" applyBorder="1" applyAlignment="1">
      <alignment vertical="top" wrapText="1"/>
    </xf>
    <xf numFmtId="0" fontId="20" fillId="11" borderId="12" xfId="0" applyFont="1" applyFill="1" applyBorder="1" applyAlignment="1">
      <alignment vertical="top" wrapText="1"/>
    </xf>
    <xf numFmtId="0" fontId="20" fillId="11" borderId="0" xfId="0" applyFont="1" applyFill="1" applyAlignment="1">
      <alignment vertical="top"/>
    </xf>
    <xf numFmtId="0" fontId="20" fillId="11" borderId="0" xfId="0" applyFont="1" applyFill="1" applyAlignment="1">
      <alignment vertical="top" wrapText="1"/>
    </xf>
    <xf numFmtId="49" fontId="34" fillId="12" borderId="27" xfId="3" applyNumberFormat="1" applyFont="1" applyFill="1" applyBorder="1" applyAlignment="1">
      <alignment vertical="top" wrapText="1"/>
    </xf>
    <xf numFmtId="49" fontId="19" fillId="12" borderId="27" xfId="3" applyNumberFormat="1" applyFill="1" applyBorder="1" applyAlignment="1">
      <alignment vertical="top" wrapText="1"/>
    </xf>
    <xf numFmtId="0" fontId="19" fillId="0" borderId="27" xfId="3" applyBorder="1" applyAlignment="1">
      <alignment vertical="top" wrapText="1"/>
    </xf>
    <xf numFmtId="0" fontId="19" fillId="12" borderId="27" xfId="3" applyFill="1" applyBorder="1" applyAlignment="1">
      <alignment vertical="top" wrapText="1"/>
    </xf>
    <xf numFmtId="0" fontId="30" fillId="0" borderId="27" xfId="0" applyFont="1" applyBorder="1" applyAlignment="1">
      <alignment vertical="top" wrapText="1"/>
    </xf>
    <xf numFmtId="0" fontId="26" fillId="12" borderId="12" xfId="0" applyFont="1" applyFill="1" applyBorder="1" applyAlignment="1">
      <alignment vertical="top" wrapText="1"/>
    </xf>
    <xf numFmtId="0" fontId="26" fillId="12" borderId="0" xfId="0" applyFont="1" applyFill="1" applyAlignment="1">
      <alignment vertical="top"/>
    </xf>
    <xf numFmtId="0" fontId="26" fillId="12" borderId="0" xfId="0" applyFont="1" applyFill="1" applyAlignment="1">
      <alignment vertical="top" wrapText="1"/>
    </xf>
    <xf numFmtId="0" fontId="29" fillId="0" borderId="27" xfId="3" applyFont="1" applyFill="1" applyBorder="1" applyAlignment="1">
      <alignment vertical="top" wrapText="1"/>
    </xf>
    <xf numFmtId="0" fontId="6" fillId="0" borderId="0" xfId="0" applyFont="1" applyAlignment="1">
      <alignment horizontal="left" vertical="top" wrapText="1"/>
    </xf>
    <xf numFmtId="0" fontId="20" fillId="12" borderId="0" xfId="0" applyFont="1" applyFill="1" applyAlignment="1">
      <alignment vertical="top"/>
    </xf>
    <xf numFmtId="0" fontId="20" fillId="12" borderId="0" xfId="0" applyFont="1" applyFill="1" applyAlignment="1">
      <alignment vertical="top" wrapText="1"/>
    </xf>
    <xf numFmtId="49" fontId="30" fillId="12" borderId="27" xfId="0" applyNumberFormat="1" applyFont="1" applyFill="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xf>
    <xf numFmtId="0" fontId="26" fillId="0" borderId="0" xfId="0" applyFont="1" applyAlignment="1">
      <alignment vertical="top" wrapText="1"/>
    </xf>
    <xf numFmtId="49" fontId="36" fillId="0" borderId="27" xfId="3" applyNumberFormat="1" applyFont="1" applyFill="1" applyBorder="1" applyAlignment="1">
      <alignment vertical="top" wrapText="1"/>
    </xf>
    <xf numFmtId="0" fontId="20" fillId="9" borderId="12" xfId="0" applyFont="1" applyFill="1" applyBorder="1" applyAlignment="1">
      <alignment vertical="top" wrapText="1"/>
    </xf>
    <xf numFmtId="0" fontId="20" fillId="9" borderId="0" xfId="0" applyFont="1" applyFill="1" applyAlignment="1">
      <alignment vertical="top"/>
    </xf>
    <xf numFmtId="0" fontId="20" fillId="9" borderId="0" xfId="0" applyFont="1" applyFill="1" applyAlignment="1">
      <alignment vertical="top" wrapText="1"/>
    </xf>
    <xf numFmtId="0" fontId="19" fillId="9" borderId="27" xfId="3" applyFill="1" applyBorder="1" applyAlignment="1">
      <alignment vertical="top" wrapText="1"/>
    </xf>
    <xf numFmtId="0" fontId="30" fillId="12" borderId="27" xfId="0" applyFont="1" applyFill="1" applyBorder="1" applyAlignment="1">
      <alignment vertical="top" wrapText="1"/>
    </xf>
    <xf numFmtId="0" fontId="2" fillId="12" borderId="12" xfId="0" applyFont="1" applyFill="1" applyBorder="1" applyAlignment="1">
      <alignment vertical="top" wrapText="1"/>
    </xf>
    <xf numFmtId="0" fontId="2" fillId="12" borderId="0" xfId="0" applyFont="1" applyFill="1" applyAlignment="1">
      <alignment vertical="top" wrapText="1"/>
    </xf>
    <xf numFmtId="0" fontId="6" fillId="12" borderId="0" xfId="0" applyFont="1" applyFill="1" applyAlignment="1">
      <alignment vertical="top" wrapText="1"/>
    </xf>
    <xf numFmtId="0" fontId="6" fillId="0" borderId="0" xfId="0" applyFont="1" applyAlignment="1">
      <alignment vertical="top" wrapText="1"/>
    </xf>
    <xf numFmtId="0" fontId="20" fillId="10" borderId="12" xfId="0" applyFont="1" applyFill="1" applyBorder="1" applyAlignment="1">
      <alignment vertical="top" wrapText="1"/>
    </xf>
    <xf numFmtId="0" fontId="20" fillId="10" borderId="0" xfId="0" applyFont="1" applyFill="1" applyAlignment="1">
      <alignment vertical="top"/>
    </xf>
    <xf numFmtId="0" fontId="20" fillId="10" borderId="0" xfId="0" applyFont="1" applyFill="1" applyAlignment="1">
      <alignment vertical="top" wrapText="1"/>
    </xf>
    <xf numFmtId="0" fontId="30" fillId="10" borderId="27" xfId="0" applyFont="1" applyFill="1" applyBorder="1" applyAlignment="1">
      <alignment vertical="top" wrapText="1"/>
    </xf>
    <xf numFmtId="0" fontId="20" fillId="12" borderId="27" xfId="0" applyFont="1" applyFill="1" applyBorder="1" applyAlignment="1">
      <alignment vertical="top" wrapText="1"/>
    </xf>
    <xf numFmtId="0" fontId="20" fillId="0" borderId="27" xfId="0" applyFont="1" applyBorder="1" applyAlignment="1">
      <alignment vertical="top" wrapText="1"/>
    </xf>
    <xf numFmtId="0" fontId="2" fillId="13" borderId="12" xfId="0" applyFont="1" applyFill="1" applyBorder="1" applyAlignment="1">
      <alignment vertical="top" wrapText="1"/>
    </xf>
    <xf numFmtId="0" fontId="2" fillId="13" borderId="0" xfId="0" applyFont="1" applyFill="1" applyAlignment="1">
      <alignment vertical="top" wrapText="1"/>
    </xf>
    <xf numFmtId="0" fontId="26" fillId="10" borderId="27" xfId="0" applyFont="1" applyFill="1" applyBorder="1" applyAlignment="1">
      <alignment vertical="top" wrapText="1"/>
    </xf>
    <xf numFmtId="0" fontId="20" fillId="7" borderId="0" xfId="0" applyFont="1" applyFill="1" applyAlignment="1">
      <alignment vertical="top" wrapText="1"/>
    </xf>
    <xf numFmtId="0" fontId="30" fillId="7" borderId="27" xfId="0" applyFont="1" applyFill="1" applyBorder="1" applyAlignment="1">
      <alignment vertical="top" wrapText="1"/>
    </xf>
    <xf numFmtId="0" fontId="29" fillId="0" borderId="27" xfId="3" applyFont="1" applyBorder="1" applyAlignment="1">
      <alignment vertical="top" wrapText="1"/>
    </xf>
    <xf numFmtId="0" fontId="26" fillId="11" borderId="0" xfId="0" applyFont="1" applyFill="1" applyAlignment="1">
      <alignment vertical="top"/>
    </xf>
    <xf numFmtId="0" fontId="26" fillId="11" borderId="0" xfId="0" applyFont="1" applyFill="1" applyAlignment="1">
      <alignment vertical="top" wrapText="1"/>
    </xf>
    <xf numFmtId="0" fontId="6" fillId="0" borderId="27" xfId="3" applyFont="1" applyBorder="1" applyAlignment="1">
      <alignment vertical="top" wrapText="1"/>
    </xf>
    <xf numFmtId="0" fontId="6" fillId="8" borderId="27" xfId="3" applyFont="1" applyFill="1" applyBorder="1" applyAlignment="1">
      <alignment vertical="top" wrapText="1"/>
    </xf>
    <xf numFmtId="0" fontId="20" fillId="8" borderId="17" xfId="0" applyFont="1" applyFill="1" applyBorder="1" applyAlignment="1">
      <alignment vertical="top" wrapText="1"/>
    </xf>
    <xf numFmtId="0" fontId="20" fillId="8" borderId="33" xfId="0" applyFont="1" applyFill="1" applyBorder="1" applyAlignment="1">
      <alignment vertical="top"/>
    </xf>
    <xf numFmtId="0" fontId="20" fillId="8" borderId="33" xfId="0" applyFont="1" applyFill="1" applyBorder="1" applyAlignment="1">
      <alignment vertical="top" wrapText="1"/>
    </xf>
    <xf numFmtId="49" fontId="20" fillId="11" borderId="13" xfId="0" applyNumberFormat="1" applyFont="1" applyFill="1" applyBorder="1" applyAlignment="1">
      <alignment vertical="top" wrapText="1"/>
    </xf>
    <xf numFmtId="49" fontId="20" fillId="0" borderId="10" xfId="0" applyNumberFormat="1" applyFont="1" applyBorder="1" applyAlignment="1">
      <alignment vertical="top" wrapText="1"/>
    </xf>
    <xf numFmtId="49" fontId="20" fillId="8" borderId="10" xfId="0" applyNumberFormat="1" applyFont="1" applyFill="1" applyBorder="1" applyAlignment="1">
      <alignment vertical="top" wrapText="1"/>
    </xf>
    <xf numFmtId="49" fontId="20" fillId="11" borderId="10" xfId="0" applyNumberFormat="1" applyFont="1" applyFill="1" applyBorder="1" applyAlignment="1">
      <alignment vertical="top" wrapText="1"/>
    </xf>
    <xf numFmtId="49" fontId="30" fillId="11" borderId="10" xfId="0" applyNumberFormat="1" applyFont="1" applyFill="1" applyBorder="1" applyAlignment="1">
      <alignment vertical="top" wrapText="1"/>
    </xf>
    <xf numFmtId="49" fontId="26" fillId="12" borderId="10" xfId="0" applyNumberFormat="1" applyFont="1" applyFill="1" applyBorder="1" applyAlignment="1">
      <alignment vertical="top" wrapText="1"/>
    </xf>
    <xf numFmtId="49" fontId="30" fillId="0" borderId="10" xfId="0" applyNumberFormat="1" applyFont="1" applyBorder="1" applyAlignment="1">
      <alignment horizontal="left" vertical="top" wrapText="1"/>
    </xf>
    <xf numFmtId="49" fontId="20" fillId="12" borderId="10" xfId="0" applyNumberFormat="1" applyFont="1" applyFill="1" applyBorder="1" applyAlignment="1">
      <alignment vertical="top" wrapText="1"/>
    </xf>
    <xf numFmtId="49" fontId="20" fillId="10" borderId="10" xfId="0" applyNumberFormat="1" applyFont="1" applyFill="1" applyBorder="1" applyAlignment="1">
      <alignment vertical="top" wrapText="1"/>
    </xf>
    <xf numFmtId="49" fontId="30" fillId="10" borderId="10" xfId="0" applyNumberFormat="1" applyFont="1" applyFill="1" applyBorder="1" applyAlignment="1">
      <alignment vertical="top" wrapText="1"/>
    </xf>
    <xf numFmtId="49" fontId="30" fillId="7" borderId="10" xfId="0" applyNumberFormat="1" applyFont="1" applyFill="1" applyBorder="1" applyAlignment="1">
      <alignment vertical="top" wrapText="1"/>
    </xf>
    <xf numFmtId="49" fontId="30" fillId="8" borderId="10" xfId="0" applyNumberFormat="1" applyFont="1" applyFill="1" applyBorder="1" applyAlignment="1">
      <alignment vertical="top" wrapText="1"/>
    </xf>
    <xf numFmtId="0" fontId="30" fillId="11" borderId="10" xfId="0" applyFont="1" applyFill="1" applyBorder="1" applyAlignment="1">
      <alignment vertical="top"/>
    </xf>
    <xf numFmtId="0" fontId="20" fillId="11" borderId="10" xfId="0" applyFont="1" applyFill="1" applyBorder="1" applyAlignment="1">
      <alignment vertical="top"/>
    </xf>
    <xf numFmtId="0" fontId="20" fillId="0" borderId="10" xfId="0" applyFont="1" applyBorder="1" applyAlignment="1">
      <alignment vertical="top"/>
    </xf>
    <xf numFmtId="0" fontId="30" fillId="0" borderId="10" xfId="0" applyFont="1" applyBorder="1" applyAlignment="1">
      <alignment vertical="top"/>
    </xf>
    <xf numFmtId="0" fontId="30" fillId="8" borderId="10" xfId="0" applyFont="1" applyFill="1" applyBorder="1" applyAlignment="1">
      <alignment vertical="top"/>
    </xf>
    <xf numFmtId="0" fontId="27" fillId="0" borderId="0" xfId="0" applyFont="1" applyAlignment="1">
      <alignment vertical="top"/>
    </xf>
    <xf numFmtId="0" fontId="23" fillId="4" borderId="1" xfId="0" applyFont="1" applyFill="1" applyBorder="1" applyAlignment="1">
      <alignment horizontal="left" vertical="top" wrapText="1"/>
    </xf>
    <xf numFmtId="0" fontId="23" fillId="4" borderId="2" xfId="0" applyFont="1" applyFill="1" applyBorder="1" applyAlignment="1">
      <alignment horizontal="left" vertical="top"/>
    </xf>
    <xf numFmtId="0" fontId="23" fillId="4" borderId="2" xfId="0" applyFont="1" applyFill="1" applyBorder="1" applyAlignment="1">
      <alignment horizontal="left" vertical="top" wrapText="1"/>
    </xf>
    <xf numFmtId="49" fontId="9" fillId="4" borderId="2" xfId="0" applyNumberFormat="1" applyFont="1" applyFill="1" applyBorder="1" applyAlignment="1">
      <alignment horizontal="left" vertical="top" wrapText="1"/>
    </xf>
    <xf numFmtId="0" fontId="9" fillId="4" borderId="5" xfId="0" applyFont="1" applyFill="1" applyBorder="1" applyAlignment="1">
      <alignment horizontal="left" vertical="top" wrapText="1"/>
    </xf>
    <xf numFmtId="0" fontId="19" fillId="12" borderId="32" xfId="3" applyFill="1" applyBorder="1" applyAlignment="1">
      <alignment vertical="top"/>
    </xf>
    <xf numFmtId="0" fontId="19" fillId="0" borderId="0" xfId="3" applyAlignment="1">
      <alignment vertical="top"/>
    </xf>
    <xf numFmtId="0" fontId="19" fillId="0" borderId="27" xfId="3" applyBorder="1" applyAlignment="1">
      <alignment vertical="top"/>
    </xf>
    <xf numFmtId="0" fontId="19" fillId="0" borderId="27" xfId="3" applyFill="1" applyBorder="1" applyAlignment="1">
      <alignment vertical="top" wrapText="1"/>
    </xf>
    <xf numFmtId="0" fontId="19" fillId="12" borderId="27" xfId="3" applyFill="1" applyBorder="1" applyAlignment="1">
      <alignment vertical="top"/>
    </xf>
    <xf numFmtId="0" fontId="19" fillId="0" borderId="27" xfId="3" applyFill="1" applyBorder="1" applyAlignment="1">
      <alignment vertical="top"/>
    </xf>
    <xf numFmtId="0" fontId="35" fillId="0" borderId="0" xfId="0" applyFont="1" applyAlignment="1">
      <alignment vertical="top"/>
    </xf>
    <xf numFmtId="0" fontId="20" fillId="8" borderId="27" xfId="0" applyFont="1" applyFill="1" applyBorder="1" applyAlignment="1">
      <alignment vertical="top" wrapText="1"/>
    </xf>
    <xf numFmtId="49" fontId="41" fillId="8" borderId="10" xfId="0" applyNumberFormat="1" applyFont="1" applyFill="1" applyBorder="1" applyAlignment="1">
      <alignment vertical="top" wrapText="1"/>
    </xf>
    <xf numFmtId="3" fontId="0" fillId="0" borderId="0" xfId="0" applyNumberFormat="1"/>
    <xf numFmtId="49" fontId="41" fillId="0" borderId="10" xfId="0" applyNumberFormat="1" applyFont="1" applyBorder="1" applyAlignment="1">
      <alignment vertical="top" wrapText="1"/>
    </xf>
    <xf numFmtId="49" fontId="41" fillId="8" borderId="14" xfId="0" applyNumberFormat="1" applyFont="1" applyFill="1" applyBorder="1" applyAlignment="1">
      <alignment vertical="top" wrapText="1"/>
    </xf>
    <xf numFmtId="49" fontId="9" fillId="4" borderId="0" xfId="1" applyNumberFormat="1" applyFont="1" applyFill="1" applyAlignment="1">
      <alignment horizontal="center" vertical="center"/>
    </xf>
    <xf numFmtId="168" fontId="0" fillId="0" borderId="0" xfId="1" applyNumberFormat="1" applyFont="1" applyAlignment="1">
      <alignment horizontal="center" vertical="center"/>
    </xf>
    <xf numFmtId="168" fontId="4" fillId="0" borderId="0" xfId="1" applyNumberFormat="1" applyFont="1" applyAlignment="1">
      <alignment horizontal="center" vertical="center"/>
    </xf>
    <xf numFmtId="168" fontId="10" fillId="0" borderId="0" xfId="1" applyNumberFormat="1" applyFont="1" applyAlignment="1">
      <alignment horizontal="center" vertical="center"/>
    </xf>
    <xf numFmtId="168" fontId="7" fillId="0" borderId="0" xfId="1" applyNumberFormat="1" applyFont="1" applyAlignment="1">
      <alignment horizontal="center" vertical="center"/>
    </xf>
    <xf numFmtId="168" fontId="6" fillId="0" borderId="0" xfId="1" applyNumberFormat="1" applyFont="1" applyAlignment="1">
      <alignment horizontal="center" vertical="center"/>
    </xf>
    <xf numFmtId="168" fontId="2" fillId="0" borderId="0" xfId="1" applyNumberFormat="1" applyFont="1" applyAlignment="1">
      <alignment horizontal="center" vertical="center"/>
    </xf>
    <xf numFmtId="49" fontId="9" fillId="4" borderId="0" xfId="1" applyNumberFormat="1" applyFont="1" applyFill="1" applyAlignment="1">
      <alignment horizontal="center" vertical="center" wrapText="1"/>
    </xf>
    <xf numFmtId="1" fontId="6" fillId="0" borderId="0" xfId="0" applyNumberFormat="1" applyFont="1"/>
    <xf numFmtId="1" fontId="2" fillId="0" borderId="0" xfId="0" applyNumberFormat="1" applyFont="1" applyAlignment="1">
      <alignment horizontal="left"/>
    </xf>
    <xf numFmtId="1" fontId="7" fillId="0" borderId="0" xfId="0" applyNumberFormat="1" applyFont="1" applyAlignment="1">
      <alignment horizontal="center"/>
    </xf>
    <xf numFmtId="1" fontId="6" fillId="0" borderId="0" xfId="1" applyNumberFormat="1" applyFont="1" applyAlignment="1">
      <alignment horizontal="center" vertical="center"/>
    </xf>
    <xf numFmtId="1" fontId="0" fillId="0" borderId="0" xfId="0" applyNumberFormat="1"/>
    <xf numFmtId="1" fontId="0" fillId="0" borderId="0" xfId="0" applyNumberFormat="1" applyAlignment="1">
      <alignment horizontal="center"/>
    </xf>
    <xf numFmtId="1" fontId="10" fillId="0" borderId="0" xfId="0" applyNumberFormat="1" applyFont="1" applyAlignment="1">
      <alignment horizontal="center"/>
    </xf>
    <xf numFmtId="1" fontId="2" fillId="0" borderId="0" xfId="1" applyNumberFormat="1" applyFont="1" applyAlignment="1">
      <alignment horizontal="center" vertical="center"/>
    </xf>
    <xf numFmtId="1" fontId="2" fillId="0" borderId="0" xfId="0" applyNumberFormat="1" applyFont="1"/>
    <xf numFmtId="1" fontId="6" fillId="0" borderId="0" xfId="0" applyNumberFormat="1" applyFont="1" applyAlignment="1">
      <alignment horizontal="left"/>
    </xf>
    <xf numFmtId="3" fontId="4" fillId="0" borderId="0" xfId="0" applyNumberFormat="1" applyFont="1"/>
    <xf numFmtId="3" fontId="4" fillId="0" borderId="0" xfId="0" applyNumberFormat="1" applyFont="1" applyAlignment="1">
      <alignment horizontal="left"/>
    </xf>
    <xf numFmtId="3" fontId="10" fillId="0" borderId="0" xfId="0" applyNumberFormat="1" applyFont="1" applyAlignment="1">
      <alignment horizontal="center"/>
    </xf>
    <xf numFmtId="3" fontId="4" fillId="0" borderId="0" xfId="1" applyNumberFormat="1" applyFont="1" applyAlignment="1">
      <alignment horizontal="center" vertical="center"/>
    </xf>
    <xf numFmtId="3" fontId="7" fillId="0" borderId="0" xfId="0" applyNumberFormat="1" applyFont="1" applyAlignment="1">
      <alignment horizontal="center"/>
    </xf>
    <xf numFmtId="3" fontId="7" fillId="0" borderId="0" xfId="1" applyNumberFormat="1" applyFont="1" applyAlignment="1">
      <alignment horizontal="center" vertical="center"/>
    </xf>
    <xf numFmtId="3" fontId="7" fillId="0" borderId="0" xfId="1" applyNumberFormat="1" applyFont="1" applyAlignment="1">
      <alignment horizontal="center" vertical="center" wrapText="1"/>
    </xf>
    <xf numFmtId="3" fontId="10" fillId="0" borderId="0" xfId="0" applyNumberFormat="1" applyFont="1"/>
    <xf numFmtId="9" fontId="10" fillId="0" borderId="0" xfId="2" applyFont="1" applyAlignment="1">
      <alignment horizontal="center" vertical="center"/>
    </xf>
    <xf numFmtId="9" fontId="4" fillId="0" borderId="0" xfId="2" applyFont="1" applyAlignment="1">
      <alignment horizontal="center" vertical="center"/>
    </xf>
    <xf numFmtId="164" fontId="4" fillId="0" borderId="0" xfId="0" applyNumberFormat="1" applyFont="1" applyAlignment="1">
      <alignment horizontal="center"/>
    </xf>
    <xf numFmtId="167" fontId="7" fillId="0" borderId="0" xfId="0" applyNumberFormat="1" applyFont="1" applyAlignment="1">
      <alignment horizontal="center" vertical="center"/>
    </xf>
    <xf numFmtId="0" fontId="14" fillId="14" borderId="0" xfId="0" applyFont="1" applyFill="1"/>
    <xf numFmtId="0" fontId="0" fillId="14" borderId="0" xfId="0" applyFill="1"/>
    <xf numFmtId="0" fontId="10" fillId="7" borderId="0" xfId="0" applyFont="1" applyFill="1" applyAlignment="1">
      <alignment horizontal="left" vertical="top" wrapText="1"/>
    </xf>
    <xf numFmtId="0" fontId="18" fillId="4" borderId="0" xfId="0" applyFont="1" applyFill="1" applyAlignment="1">
      <alignment horizontal="center" vertical="top" wrapText="1"/>
    </xf>
    <xf numFmtId="0" fontId="0" fillId="0" borderId="0" xfId="0" applyAlignment="1">
      <alignment horizontal="left" vertical="top" wrapText="1"/>
    </xf>
    <xf numFmtId="0" fontId="2" fillId="0" borderId="0" xfId="0" applyFont="1" applyAlignment="1">
      <alignment horizontal="left" vertical="top" wrapText="1"/>
    </xf>
    <xf numFmtId="49" fontId="20" fillId="11" borderId="10" xfId="0" applyNumberFormat="1" applyFont="1" applyFill="1" applyBorder="1" applyAlignment="1">
      <alignment horizontal="left" vertical="top" wrapText="1"/>
    </xf>
    <xf numFmtId="0" fontId="20" fillId="11" borderId="0" xfId="0" applyFont="1" applyFill="1" applyAlignment="1">
      <alignment horizontal="left" vertical="top" wrapText="1"/>
    </xf>
    <xf numFmtId="0" fontId="20" fillId="11" borderId="0" xfId="0" applyFont="1" applyFill="1" applyAlignment="1">
      <alignment horizontal="left" vertical="top"/>
    </xf>
    <xf numFmtId="0" fontId="20" fillId="11" borderId="12" xfId="0" applyFont="1" applyFill="1" applyBorder="1" applyAlignment="1">
      <alignment horizontal="left" vertical="top" wrapText="1"/>
    </xf>
    <xf numFmtId="49" fontId="20" fillId="0" borderId="10" xfId="0" applyNumberFormat="1" applyFont="1" applyBorder="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xf>
    <xf numFmtId="0" fontId="20" fillId="0" borderId="12" xfId="0" applyFont="1" applyBorder="1" applyAlignment="1">
      <alignment horizontal="left" vertical="top" wrapText="1"/>
    </xf>
    <xf numFmtId="0" fontId="24" fillId="7" borderId="12" xfId="0" applyFont="1" applyFill="1" applyBorder="1" applyAlignment="1">
      <alignment horizontal="left" vertical="top" wrapText="1"/>
    </xf>
    <xf numFmtId="0" fontId="24" fillId="7" borderId="0" xfId="0" applyFont="1" applyFill="1" applyAlignment="1">
      <alignment horizontal="left" vertical="top" wrapText="1"/>
    </xf>
    <xf numFmtId="49" fontId="30" fillId="0" borderId="10" xfId="0" applyNumberFormat="1" applyFont="1" applyBorder="1" applyAlignment="1">
      <alignment horizontal="center"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9" fillId="4" borderId="0" xfId="0" applyFont="1" applyFill="1" applyAlignment="1">
      <alignment horizontal="left" wrapText="1"/>
    </xf>
    <xf numFmtId="0" fontId="9" fillId="4" borderId="0" xfId="0" applyFont="1" applyFill="1" applyAlignment="1">
      <alignment horizontal="left"/>
    </xf>
    <xf numFmtId="0" fontId="2" fillId="0" borderId="11"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4" fillId="0" borderId="0" xfId="0" applyFont="1" applyAlignment="1">
      <alignment horizontal="left"/>
    </xf>
    <xf numFmtId="0" fontId="9" fillId="4" borderId="0" xfId="0" applyFont="1" applyFill="1" applyAlignment="1">
      <alignment horizontal="left" vertical="center" wrapText="1"/>
    </xf>
    <xf numFmtId="0" fontId="9" fillId="4" borderId="0" xfId="0" applyFont="1" applyFill="1" applyAlignment="1">
      <alignment horizontal="left" vertical="center"/>
    </xf>
    <xf numFmtId="0" fontId="22" fillId="0" borderId="0" xfId="0" applyFont="1" applyAlignment="1">
      <alignment horizontal="left" wrapText="1"/>
    </xf>
    <xf numFmtId="0" fontId="21" fillId="0" borderId="0" xfId="0" applyFont="1" applyAlignment="1">
      <alignment horizontal="left" wrapText="1"/>
    </xf>
    <xf numFmtId="0" fontId="9" fillId="4" borderId="0" xfId="0" applyFont="1" applyFill="1" applyAlignment="1">
      <alignment horizontal="left" vertical="top" wrapText="1"/>
    </xf>
    <xf numFmtId="0" fontId="10" fillId="0" borderId="0" xfId="0" applyFont="1" applyAlignment="1">
      <alignment horizontal="left" vertical="top" wrapText="1"/>
    </xf>
    <xf numFmtId="0" fontId="9" fillId="4" borderId="0" xfId="0" applyFont="1" applyFill="1" applyAlignment="1">
      <alignment horizontal="center" wrapText="1"/>
    </xf>
    <xf numFmtId="0" fontId="10" fillId="0" borderId="0" xfId="0" applyFont="1" applyAlignment="1">
      <alignment horizontal="left" vertical="top"/>
    </xf>
    <xf numFmtId="0" fontId="14" fillId="0" borderId="0" xfId="0" applyFont="1" applyAlignment="1">
      <alignment horizontal="left" wrapText="1"/>
    </xf>
    <xf numFmtId="0" fontId="14" fillId="0" borderId="0" xfId="0" applyFont="1" applyAlignment="1">
      <alignment horizontal="left" vertical="top" wrapText="1"/>
    </xf>
    <xf numFmtId="0" fontId="2" fillId="0" borderId="0" xfId="0" applyFont="1"/>
    <xf numFmtId="0" fontId="4" fillId="0" borderId="0" xfId="0" applyFont="1" applyAlignment="1">
      <alignment horizontal="left"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wrapText="1"/>
    </xf>
    <xf numFmtId="17" fontId="2" fillId="0" borderId="0" xfId="0" applyNumberFormat="1" applyFont="1" applyAlignment="1">
      <alignment horizontal="center" vertical="top" wrapText="1"/>
    </xf>
    <xf numFmtId="3" fontId="0" fillId="0" borderId="0" xfId="0" applyNumberFormat="1" applyFont="1" applyAlignment="1">
      <alignment horizontal="center" vertical="center" wrapText="1"/>
    </xf>
    <xf numFmtId="0" fontId="2" fillId="0" borderId="0" xfId="0" applyFont="1" applyFill="1" applyAlignment="1">
      <alignment vertical="top" wrapText="1"/>
    </xf>
  </cellXfs>
  <cellStyles count="5">
    <cellStyle name="Comma" xfId="1" builtinId="3"/>
    <cellStyle name="Hyperlink" xfId="3" builtinId="8"/>
    <cellStyle name="Normal" xfId="0" builtinId="0"/>
    <cellStyle name="Normal 11" xfId="4" xr:uid="{DEBB3A77-35C6-42E0-B14D-F2160CBB0C8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2314575</xdr:colOff>
      <xdr:row>3</xdr:row>
      <xdr:rowOff>123825</xdr:rowOff>
    </xdr:to>
    <xdr:pic>
      <xdr:nvPicPr>
        <xdr:cNvPr id="2" name="Picture 1">
          <a:extLst>
            <a:ext uri="{FF2B5EF4-FFF2-40B4-BE49-F238E27FC236}">
              <a16:creationId xmlns:a16="http://schemas.microsoft.com/office/drawing/2014/main" id="{68B327AA-4DE4-3A75-A952-6B5110DDACDB}"/>
            </a:ext>
          </a:extLst>
        </xdr:cNvPr>
        <xdr:cNvPicPr>
          <a:picLocks noChangeAspect="1"/>
        </xdr:cNvPicPr>
      </xdr:nvPicPr>
      <xdr:blipFill>
        <a:blip xmlns:r="http://schemas.openxmlformats.org/officeDocument/2006/relationships" r:embed="rId1"/>
        <a:stretch>
          <a:fillRect/>
        </a:stretch>
      </xdr:blipFill>
      <xdr:spPr>
        <a:xfrm>
          <a:off x="0" y="0"/>
          <a:ext cx="2219325" cy="6953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F4D24F5F-BC80-4A8C-BC09-660315E00808}"/>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25CD3D04-0EF8-42CF-9619-011437AC8701}"/>
            </a:ext>
          </a:extLst>
        </xdr:cNvPr>
        <xdr:cNvPicPr>
          <a:picLocks noChangeAspect="1"/>
        </xdr:cNvPicPr>
      </xdr:nvPicPr>
      <xdr:blipFill>
        <a:blip xmlns:r="http://schemas.openxmlformats.org/officeDocument/2006/relationships" r:embed="rId1"/>
        <a:stretch>
          <a:fillRect/>
        </a:stretch>
      </xdr:blipFill>
      <xdr:spPr>
        <a:xfrm>
          <a:off x="228600" y="0"/>
          <a:ext cx="2219325" cy="6953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361950</xdr:colOff>
      <xdr:row>3</xdr:row>
      <xdr:rowOff>123825</xdr:rowOff>
    </xdr:to>
    <xdr:pic>
      <xdr:nvPicPr>
        <xdr:cNvPr id="2" name="Picture 1">
          <a:extLst>
            <a:ext uri="{FF2B5EF4-FFF2-40B4-BE49-F238E27FC236}">
              <a16:creationId xmlns:a16="http://schemas.microsoft.com/office/drawing/2014/main" id="{0D45E517-A64A-4008-814B-ECBAA182E38F}"/>
            </a:ext>
          </a:extLst>
        </xdr:cNvPr>
        <xdr:cNvPicPr>
          <a:picLocks noChangeAspect="1"/>
        </xdr:cNvPicPr>
      </xdr:nvPicPr>
      <xdr:blipFill>
        <a:blip xmlns:r="http://schemas.openxmlformats.org/officeDocument/2006/relationships" r:embed="rId1"/>
        <a:stretch>
          <a:fillRect/>
        </a:stretch>
      </xdr:blipFill>
      <xdr:spPr>
        <a:xfrm>
          <a:off x="0" y="0"/>
          <a:ext cx="2219325"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225425</xdr:colOff>
      <xdr:row>3</xdr:row>
      <xdr:rowOff>123825</xdr:rowOff>
    </xdr:to>
    <xdr:pic>
      <xdr:nvPicPr>
        <xdr:cNvPr id="2" name="Picture 1">
          <a:extLst>
            <a:ext uri="{FF2B5EF4-FFF2-40B4-BE49-F238E27FC236}">
              <a16:creationId xmlns:a16="http://schemas.microsoft.com/office/drawing/2014/main" id="{4A8D6E87-7DCB-4ABE-8E57-6D8A310AAD34}"/>
            </a:ext>
          </a:extLst>
        </xdr:cNvPr>
        <xdr:cNvPicPr>
          <a:picLocks noChangeAspect="1"/>
        </xdr:cNvPicPr>
      </xdr:nvPicPr>
      <xdr:blipFill>
        <a:blip xmlns:r="http://schemas.openxmlformats.org/officeDocument/2006/relationships" r:embed="rId1"/>
        <a:stretch>
          <a:fillRect/>
        </a:stretch>
      </xdr:blipFill>
      <xdr:spPr>
        <a:xfrm>
          <a:off x="609600" y="0"/>
          <a:ext cx="2159000" cy="695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725B4E2D-D95F-4698-9098-203FECD86ADA}"/>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1933575</xdr:colOff>
      <xdr:row>3</xdr:row>
      <xdr:rowOff>123825</xdr:rowOff>
    </xdr:to>
    <xdr:pic>
      <xdr:nvPicPr>
        <xdr:cNvPr id="2" name="Picture 1">
          <a:extLst>
            <a:ext uri="{FF2B5EF4-FFF2-40B4-BE49-F238E27FC236}">
              <a16:creationId xmlns:a16="http://schemas.microsoft.com/office/drawing/2014/main" id="{D8CD86FF-F0B3-420F-B70A-F8D228B56A3B}"/>
            </a:ext>
          </a:extLst>
        </xdr:cNvPr>
        <xdr:cNvPicPr>
          <a:picLocks noChangeAspect="1"/>
        </xdr:cNvPicPr>
      </xdr:nvPicPr>
      <xdr:blipFill>
        <a:blip xmlns:r="http://schemas.openxmlformats.org/officeDocument/2006/relationships" r:embed="rId1"/>
        <a:stretch>
          <a:fillRect/>
        </a:stretch>
      </xdr:blipFill>
      <xdr:spPr>
        <a:xfrm>
          <a:off x="247650" y="0"/>
          <a:ext cx="2238375"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5849C254-CA4D-43C0-9E25-67A409BD0F1B}"/>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F9DEE70D-A621-48C9-9C9E-40C002335ACE}"/>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49165909-3A51-45FC-988E-CB1AF791E0AC}"/>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EC653E06-E739-4E85-87F3-93FE2F673535}"/>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1838325</xdr:colOff>
      <xdr:row>3</xdr:row>
      <xdr:rowOff>123825</xdr:rowOff>
    </xdr:to>
    <xdr:pic>
      <xdr:nvPicPr>
        <xdr:cNvPr id="2" name="Picture 1">
          <a:extLst>
            <a:ext uri="{FF2B5EF4-FFF2-40B4-BE49-F238E27FC236}">
              <a16:creationId xmlns:a16="http://schemas.microsoft.com/office/drawing/2014/main" id="{042746E4-5661-4BB9-B7AD-7EE7603913DC}"/>
            </a:ext>
          </a:extLst>
        </xdr:cNvPr>
        <xdr:cNvPicPr>
          <a:picLocks noChangeAspect="1"/>
        </xdr:cNvPicPr>
      </xdr:nvPicPr>
      <xdr:blipFill>
        <a:blip xmlns:r="http://schemas.openxmlformats.org/officeDocument/2006/relationships" r:embed="rId1"/>
        <a:stretch>
          <a:fillRect/>
        </a:stretch>
      </xdr:blipFill>
      <xdr:spPr>
        <a:xfrm>
          <a:off x="219075" y="0"/>
          <a:ext cx="2219325" cy="69532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quinoxgold.com/wp-content/uploads/2024/02/2023-Q4-EQX-MDA.pdf" TargetMode="External"/><Relationship Id="rId13" Type="http://schemas.openxmlformats.org/officeDocument/2006/relationships/hyperlink" Target="https://www.equinoxgold.com/wp-content/uploads/2024/04/2024-Management-Info-Circ-and-Notice-of-Meeting.pdf" TargetMode="External"/><Relationship Id="rId18" Type="http://schemas.openxmlformats.org/officeDocument/2006/relationships/hyperlink" Target="https://www.equinoxgold.com/wp-content/uploads/2024/04/2024-Management-Info-Circ-and-Notice-of-Meeting.pdf" TargetMode="External"/><Relationship Id="rId26" Type="http://schemas.openxmlformats.org/officeDocument/2006/relationships/hyperlink" Target="https://www.equinoxgold.com/wp-content/uploads/2024/04/2024-Management-Info-Circ-and-Notice-of-Meeting.pdf" TargetMode="External"/><Relationship Id="rId3" Type="http://schemas.openxmlformats.org/officeDocument/2006/relationships/hyperlink" Target="https://www.equinoxgold.com/wp-content/uploads/2024/02/2023-Q4-EQX-FS.pdf" TargetMode="External"/><Relationship Id="rId21" Type="http://schemas.openxmlformats.org/officeDocument/2006/relationships/hyperlink" Target="https://www.equinoxgold.com/wp-content/uploads/2024/04/2024-Management-Info-Circ-and-Notice-of-Meeting.pdf" TargetMode="External"/><Relationship Id="rId7" Type="http://schemas.openxmlformats.org/officeDocument/2006/relationships/hyperlink" Target="https://www.equinoxgold.com/wp-content/uploads/2024/02/2023-Q4-EQX-MDA.pdf" TargetMode="External"/><Relationship Id="rId12" Type="http://schemas.openxmlformats.org/officeDocument/2006/relationships/hyperlink" Target="https://www.equinoxgold.com/wp-content/uploads/2024/02/2023-Q4-EQX-MDA.pdf" TargetMode="External"/><Relationship Id="rId17" Type="http://schemas.openxmlformats.org/officeDocument/2006/relationships/hyperlink" Target="https://www.equinoxgold.com/wp-content/uploads/2024/02/2023-Q4-EQX-MDA.pdf" TargetMode="External"/><Relationship Id="rId25" Type="http://schemas.openxmlformats.org/officeDocument/2006/relationships/hyperlink" Target="https://www.equinoxgold.com/wp-content/uploads/2024/04/2024-Management-Info-Circ-and-Notice-of-Meeting.pdf" TargetMode="External"/><Relationship Id="rId2" Type="http://schemas.openxmlformats.org/officeDocument/2006/relationships/hyperlink" Target="https://www.equinoxgold.com/financials/" TargetMode="External"/><Relationship Id="rId16" Type="http://schemas.openxmlformats.org/officeDocument/2006/relationships/hyperlink" Target="https://www.equinoxgold.com/wp-content/uploads/2024/04/2024-Management-Info-Circ-and-Notice-of-Meeting.pdf" TargetMode="External"/><Relationship Id="rId20" Type="http://schemas.openxmlformats.org/officeDocument/2006/relationships/hyperlink" Target="https://www.equinoxgold.com/wp-content/uploads/2024/04/2024-Management-Info-Circ-and-Notice-of-Meeting.pdf" TargetMode="External"/><Relationship Id="rId29" Type="http://schemas.openxmlformats.org/officeDocument/2006/relationships/printerSettings" Target="../printerSettings/printerSettings2.bin"/><Relationship Id="rId1" Type="http://schemas.openxmlformats.org/officeDocument/2006/relationships/hyperlink" Target="https://www.equinoxgold.com/wp-content/uploads/2024/04/2024-Management-Info-Circ-and-Notice-of-Meeting.pdf" TargetMode="External"/><Relationship Id="rId6" Type="http://schemas.openxmlformats.org/officeDocument/2006/relationships/hyperlink" Target="https://www.equinoxgold.com/wp-content/uploads/2024/02/2023-Q4-EQX-MDA.pdf" TargetMode="External"/><Relationship Id="rId11" Type="http://schemas.openxmlformats.org/officeDocument/2006/relationships/hyperlink" Target="https://www.equinoxgold.com/wp-content/uploads/2024/02/2023-Q4-EQX-MDA.pdf" TargetMode="External"/><Relationship Id="rId24" Type="http://schemas.openxmlformats.org/officeDocument/2006/relationships/hyperlink" Target="https://www.equinoxgold.com/wp-content/uploads/2024/04/2024-Management-Info-Circ-and-Notice-of-Meeting.pdf" TargetMode="External"/><Relationship Id="rId5" Type="http://schemas.openxmlformats.org/officeDocument/2006/relationships/hyperlink" Target="https://www.equinoxgold.com/wp-content/uploads/2024/02/2023-Q4-EQX-MDA.pdf" TargetMode="External"/><Relationship Id="rId15" Type="http://schemas.openxmlformats.org/officeDocument/2006/relationships/hyperlink" Target="https://www.equinoxgold.com/wp-content/uploads/2024/04/2024-Management-Info-Circ-and-Notice-of-Meeting.pdf" TargetMode="External"/><Relationship Id="rId23" Type="http://schemas.openxmlformats.org/officeDocument/2006/relationships/hyperlink" Target="https://www.equinoxgold.com/wp-content/uploads/2024/02/2023-Q4-EQX-FS.pdf" TargetMode="External"/><Relationship Id="rId28" Type="http://schemas.openxmlformats.org/officeDocument/2006/relationships/hyperlink" Target="https://www.equinoxgold.com/wp-content/uploads/2024/04/2024-Management-Info-Circ-and-Notice-of-Meeting.pdf" TargetMode="External"/><Relationship Id="rId10" Type="http://schemas.openxmlformats.org/officeDocument/2006/relationships/hyperlink" Target="https://www.equinoxgold.com/wp-content/uploads/2024/02/2023-Q4-EQX-MDA.pdf" TargetMode="External"/><Relationship Id="rId19" Type="http://schemas.openxmlformats.org/officeDocument/2006/relationships/hyperlink" Target="https://www.equinoxgold.com/wp-content/uploads/2024/04/2024-Management-Info-Circ-and-Notice-of-Meeting.pdf" TargetMode="External"/><Relationship Id="rId4" Type="http://schemas.openxmlformats.org/officeDocument/2006/relationships/hyperlink" Target="https://www.equinoxgold.com/wp-content/uploads/2024/02/2023-Q4-EQX-FS.pdf" TargetMode="External"/><Relationship Id="rId9" Type="http://schemas.openxmlformats.org/officeDocument/2006/relationships/hyperlink" Target="https://www.equinoxgold.com/wp-content/uploads/2024/02/2023-Q4-EQX-MDA.pdf" TargetMode="External"/><Relationship Id="rId14" Type="http://schemas.openxmlformats.org/officeDocument/2006/relationships/hyperlink" Target="https://www.equinoxgold.com/wp-content/uploads/2024/04/2024-Management-Info-Circ-and-Notice-of-Meeting.pdf" TargetMode="External"/><Relationship Id="rId22" Type="http://schemas.openxmlformats.org/officeDocument/2006/relationships/hyperlink" Target="https://www.equinoxgold.com/wp-content/uploads/2024/04/2024-Management-Info-Circ-and-Notice-of-Meeting.pdf" TargetMode="External"/><Relationship Id="rId27" Type="http://schemas.openxmlformats.org/officeDocument/2006/relationships/hyperlink" Target="https://www.equinoxgold.com/wp-content/uploads/2024/04/2024-Management-Info-Circ-and-Notice-of-Meeting.pdf" TargetMode="External"/><Relationship Id="rId30"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D295-C89C-41A8-AA7F-962BCF205FB0}">
  <dimension ref="B5:U64"/>
  <sheetViews>
    <sheetView showGridLines="0" tabSelected="1" workbookViewId="0">
      <selection activeCell="G13" sqref="G13"/>
    </sheetView>
  </sheetViews>
  <sheetFormatPr defaultRowHeight="14.5" x14ac:dyDescent="0.35"/>
  <cols>
    <col min="1" max="1" width="3.26953125" customWidth="1"/>
    <col min="2" max="2" width="39.1796875" customWidth="1"/>
    <col min="3" max="3" width="20.7265625" customWidth="1"/>
    <col min="4" max="4" width="83.81640625" customWidth="1"/>
    <col min="5" max="5" width="9.1796875" customWidth="1"/>
    <col min="13" max="15" width="20.7265625" customWidth="1"/>
  </cols>
  <sheetData>
    <row r="5" spans="2:21" ht="23.25" customHeight="1" x14ac:dyDescent="0.35">
      <c r="B5" s="396" t="s">
        <v>0</v>
      </c>
      <c r="C5" s="396"/>
      <c r="D5" s="396"/>
      <c r="E5" s="81"/>
      <c r="F5" s="81"/>
      <c r="G5" s="81"/>
      <c r="H5" s="81"/>
      <c r="I5" s="81"/>
      <c r="J5" s="81"/>
    </row>
    <row r="7" spans="2:21" ht="33.75" customHeight="1" x14ac:dyDescent="0.35">
      <c r="B7" s="397" t="s">
        <v>1</v>
      </c>
      <c r="C7" s="397"/>
      <c r="D7" s="397"/>
      <c r="E7" s="79"/>
      <c r="F7" s="79"/>
      <c r="G7" s="79"/>
      <c r="H7" s="79"/>
      <c r="I7" s="79"/>
      <c r="J7" s="79"/>
      <c r="P7" s="79"/>
      <c r="Q7" s="79"/>
      <c r="R7" s="79"/>
      <c r="S7" s="79"/>
      <c r="T7" s="79"/>
      <c r="U7" s="79"/>
    </row>
    <row r="8" spans="2:21" ht="15.75" customHeight="1" x14ac:dyDescent="0.35">
      <c r="B8" s="104"/>
      <c r="C8" s="104"/>
      <c r="D8" s="104"/>
      <c r="E8" s="73"/>
      <c r="F8" s="73"/>
      <c r="G8" s="73"/>
      <c r="H8" s="73"/>
      <c r="I8" s="73"/>
      <c r="J8" s="73"/>
      <c r="P8" s="73"/>
      <c r="Q8" s="73"/>
      <c r="R8" s="73"/>
      <c r="S8" s="73"/>
      <c r="T8" s="73"/>
      <c r="U8" s="73"/>
    </row>
    <row r="9" spans="2:21" ht="17.25" customHeight="1" x14ac:dyDescent="0.35">
      <c r="B9" s="398" t="s">
        <v>2</v>
      </c>
      <c r="C9" s="397"/>
      <c r="D9" s="397"/>
      <c r="E9" s="79"/>
      <c r="F9" s="79"/>
      <c r="G9" s="79"/>
      <c r="H9" s="79"/>
      <c r="I9" s="79"/>
      <c r="J9" s="79"/>
      <c r="P9" s="73"/>
      <c r="Q9" s="73"/>
      <c r="R9" s="73"/>
      <c r="S9" s="73"/>
      <c r="T9" s="73"/>
      <c r="U9" s="73"/>
    </row>
    <row r="10" spans="2:21" ht="17.25" customHeight="1" x14ac:dyDescent="0.35">
      <c r="B10" s="5"/>
      <c r="C10" s="104"/>
      <c r="D10" s="104"/>
      <c r="E10" s="79"/>
      <c r="F10" s="79"/>
      <c r="G10" s="79"/>
      <c r="H10" s="79"/>
      <c r="I10" s="79"/>
      <c r="J10" s="79"/>
      <c r="P10" s="73"/>
      <c r="Q10" s="73"/>
      <c r="R10" s="73"/>
      <c r="S10" s="73"/>
      <c r="T10" s="73"/>
      <c r="U10" s="73"/>
    </row>
    <row r="11" spans="2:21" ht="22.5" customHeight="1" x14ac:dyDescent="0.35">
      <c r="B11" s="397" t="s">
        <v>3</v>
      </c>
      <c r="C11" s="397"/>
      <c r="D11" s="397"/>
      <c r="E11" s="79"/>
      <c r="F11" s="79"/>
      <c r="G11" s="79"/>
      <c r="H11" s="79"/>
      <c r="I11" s="79"/>
      <c r="J11" s="79"/>
    </row>
    <row r="12" spans="2:21" ht="22.5" customHeight="1" x14ac:dyDescent="0.35">
      <c r="B12" s="397" t="s">
        <v>4</v>
      </c>
      <c r="C12" s="397"/>
      <c r="D12" s="104"/>
      <c r="E12" s="79"/>
      <c r="F12" s="79"/>
      <c r="G12" s="79"/>
      <c r="H12" s="79"/>
      <c r="I12" s="79"/>
      <c r="J12" s="79"/>
    </row>
    <row r="13" spans="2:21" ht="15" customHeight="1" x14ac:dyDescent="0.35">
      <c r="B13" s="104"/>
      <c r="C13" s="104"/>
      <c r="D13" s="104"/>
      <c r="E13" s="73"/>
      <c r="F13" s="73"/>
      <c r="G13" s="73"/>
      <c r="H13" s="73"/>
      <c r="I13" s="73"/>
      <c r="J13" s="73"/>
    </row>
    <row r="14" spans="2:21" ht="33" customHeight="1" x14ac:dyDescent="0.35">
      <c r="B14" s="397" t="s">
        <v>5</v>
      </c>
      <c r="C14" s="397"/>
      <c r="D14" s="397"/>
      <c r="E14" s="79"/>
      <c r="F14" s="79"/>
      <c r="G14" s="79"/>
      <c r="H14" s="79"/>
      <c r="I14" s="79"/>
      <c r="J14" s="79"/>
    </row>
    <row r="15" spans="2:21" ht="15" customHeight="1" x14ac:dyDescent="0.35">
      <c r="B15" s="104"/>
      <c r="C15" s="104"/>
      <c r="D15" s="104"/>
      <c r="E15" s="73"/>
      <c r="F15" s="73"/>
      <c r="G15" s="73"/>
      <c r="H15" s="73"/>
      <c r="I15" s="73"/>
      <c r="J15" s="73"/>
    </row>
    <row r="16" spans="2:21" ht="30" customHeight="1" x14ac:dyDescent="0.35">
      <c r="B16" s="397" t="s">
        <v>6</v>
      </c>
      <c r="C16" s="397"/>
      <c r="D16" s="397"/>
      <c r="E16" s="79"/>
      <c r="F16" s="79"/>
      <c r="G16" s="79"/>
      <c r="H16" s="79"/>
      <c r="I16" s="79"/>
      <c r="J16" s="79"/>
    </row>
    <row r="17" spans="2:4" x14ac:dyDescent="0.35">
      <c r="B17" s="107"/>
      <c r="C17" s="108"/>
    </row>
    <row r="18" spans="2:4" x14ac:dyDescent="0.35">
      <c r="B18" s="395" t="s">
        <v>7</v>
      </c>
      <c r="C18" s="395"/>
      <c r="D18" s="395"/>
    </row>
    <row r="19" spans="2:4" x14ac:dyDescent="0.35">
      <c r="B19" s="109" t="s">
        <v>8</v>
      </c>
      <c r="C19" s="109" t="s">
        <v>9</v>
      </c>
      <c r="D19" s="109" t="s">
        <v>10</v>
      </c>
    </row>
    <row r="20" spans="2:4" x14ac:dyDescent="0.35">
      <c r="B20" s="240" t="s">
        <v>11</v>
      </c>
      <c r="C20" s="241" t="s">
        <v>12</v>
      </c>
      <c r="D20" s="242" t="s">
        <v>13</v>
      </c>
    </row>
    <row r="21" spans="2:4" x14ac:dyDescent="0.35">
      <c r="B21" s="243" t="s">
        <v>11</v>
      </c>
      <c r="C21" s="204" t="s">
        <v>14</v>
      </c>
      <c r="D21" s="244" t="s">
        <v>15</v>
      </c>
    </row>
    <row r="22" spans="2:4" x14ac:dyDescent="0.35">
      <c r="B22" s="245" t="s">
        <v>11</v>
      </c>
      <c r="C22" s="205" t="s">
        <v>16</v>
      </c>
      <c r="D22" s="246" t="s">
        <v>17</v>
      </c>
    </row>
    <row r="23" spans="2:4" x14ac:dyDescent="0.35">
      <c r="B23" s="247" t="s">
        <v>18</v>
      </c>
      <c r="C23" s="206" t="s">
        <v>19</v>
      </c>
      <c r="D23" s="248" t="s">
        <v>20</v>
      </c>
    </row>
    <row r="24" spans="2:4" x14ac:dyDescent="0.35">
      <c r="B24" s="243" t="s">
        <v>21</v>
      </c>
      <c r="C24" s="204" t="s">
        <v>22</v>
      </c>
      <c r="D24" s="244" t="s">
        <v>23</v>
      </c>
    </row>
    <row r="25" spans="2:4" x14ac:dyDescent="0.35">
      <c r="B25" s="249" t="s">
        <v>24</v>
      </c>
      <c r="C25" s="207" t="s">
        <v>25</v>
      </c>
      <c r="D25" s="250" t="s">
        <v>26</v>
      </c>
    </row>
    <row r="26" spans="2:4" x14ac:dyDescent="0.35">
      <c r="B26" s="251" t="s">
        <v>27</v>
      </c>
      <c r="C26" s="208" t="s">
        <v>28</v>
      </c>
      <c r="D26" s="252" t="s">
        <v>29</v>
      </c>
    </row>
    <row r="27" spans="2:4" x14ac:dyDescent="0.35">
      <c r="B27" s="253" t="s">
        <v>27</v>
      </c>
      <c r="C27" s="209" t="s">
        <v>30</v>
      </c>
      <c r="D27" s="254" t="s">
        <v>31</v>
      </c>
    </row>
    <row r="28" spans="2:4" x14ac:dyDescent="0.35">
      <c r="B28" s="251" t="s">
        <v>32</v>
      </c>
      <c r="C28" s="208" t="s">
        <v>33</v>
      </c>
      <c r="D28" s="252" t="s">
        <v>34</v>
      </c>
    </row>
    <row r="29" spans="2:4" x14ac:dyDescent="0.35">
      <c r="B29" s="253" t="s">
        <v>32</v>
      </c>
      <c r="C29" s="209" t="s">
        <v>35</v>
      </c>
      <c r="D29" s="254" t="s">
        <v>36</v>
      </c>
    </row>
    <row r="30" spans="2:4" x14ac:dyDescent="0.35">
      <c r="B30" s="243" t="s">
        <v>32</v>
      </c>
      <c r="C30" s="204" t="s">
        <v>37</v>
      </c>
      <c r="D30" s="244" t="s">
        <v>38</v>
      </c>
    </row>
    <row r="31" spans="2:4" x14ac:dyDescent="0.35">
      <c r="B31" s="255" t="s">
        <v>39</v>
      </c>
      <c r="C31" s="210" t="s">
        <v>40</v>
      </c>
      <c r="D31" s="256" t="s">
        <v>41</v>
      </c>
    </row>
    <row r="32" spans="2:4" ht="29" x14ac:dyDescent="0.35">
      <c r="B32" s="251" t="s">
        <v>39</v>
      </c>
      <c r="C32" s="208" t="s">
        <v>42</v>
      </c>
      <c r="D32" s="252" t="s">
        <v>43</v>
      </c>
    </row>
    <row r="33" spans="2:4" x14ac:dyDescent="0.35">
      <c r="B33" s="255" t="s">
        <v>44</v>
      </c>
      <c r="C33" s="210" t="s">
        <v>45</v>
      </c>
      <c r="D33" s="256" t="s">
        <v>46</v>
      </c>
    </row>
    <row r="34" spans="2:4" x14ac:dyDescent="0.35">
      <c r="B34" s="251" t="s">
        <v>44</v>
      </c>
      <c r="C34" s="208" t="s">
        <v>47</v>
      </c>
      <c r="D34" s="252" t="s">
        <v>48</v>
      </c>
    </row>
    <row r="35" spans="2:4" x14ac:dyDescent="0.35">
      <c r="B35" s="255" t="s">
        <v>44</v>
      </c>
      <c r="C35" s="210" t="s">
        <v>49</v>
      </c>
      <c r="D35" s="256" t="s">
        <v>50</v>
      </c>
    </row>
    <row r="36" spans="2:4" x14ac:dyDescent="0.35">
      <c r="B36" s="257" t="s">
        <v>44</v>
      </c>
      <c r="C36" s="211" t="s">
        <v>51</v>
      </c>
      <c r="D36" s="248" t="s">
        <v>52</v>
      </c>
    </row>
    <row r="37" spans="2:4" x14ac:dyDescent="0.35">
      <c r="B37" s="255" t="s">
        <v>53</v>
      </c>
      <c r="C37" s="210" t="s">
        <v>54</v>
      </c>
      <c r="D37" s="256" t="s">
        <v>55</v>
      </c>
    </row>
    <row r="38" spans="2:4" x14ac:dyDescent="0.35">
      <c r="B38" s="251" t="s">
        <v>56</v>
      </c>
      <c r="C38" s="208" t="s">
        <v>57</v>
      </c>
      <c r="D38" s="252" t="s">
        <v>58</v>
      </c>
    </row>
    <row r="39" spans="2:4" x14ac:dyDescent="0.35">
      <c r="B39" s="255" t="s">
        <v>59</v>
      </c>
      <c r="C39" s="210" t="s">
        <v>60</v>
      </c>
      <c r="D39" s="256" t="s">
        <v>61</v>
      </c>
    </row>
    <row r="40" spans="2:4" x14ac:dyDescent="0.35">
      <c r="B40" s="251" t="s">
        <v>59</v>
      </c>
      <c r="C40" s="208" t="s">
        <v>62</v>
      </c>
      <c r="D40" s="252" t="s">
        <v>63</v>
      </c>
    </row>
    <row r="41" spans="2:4" x14ac:dyDescent="0.35">
      <c r="B41" s="255" t="s">
        <v>64</v>
      </c>
      <c r="C41" s="210" t="s">
        <v>65</v>
      </c>
      <c r="D41" s="256" t="s">
        <v>66</v>
      </c>
    </row>
    <row r="42" spans="2:4" ht="29" x14ac:dyDescent="0.35">
      <c r="B42" s="251" t="s">
        <v>39</v>
      </c>
      <c r="C42" s="208" t="s">
        <v>67</v>
      </c>
      <c r="D42" s="252" t="s">
        <v>68</v>
      </c>
    </row>
    <row r="43" spans="2:4" x14ac:dyDescent="0.35">
      <c r="B43" s="255" t="s">
        <v>69</v>
      </c>
      <c r="C43" s="210" t="s">
        <v>70</v>
      </c>
      <c r="D43" s="256" t="s">
        <v>71</v>
      </c>
    </row>
    <row r="44" spans="2:4" x14ac:dyDescent="0.35">
      <c r="B44" s="251" t="s">
        <v>72</v>
      </c>
      <c r="C44" s="208" t="s">
        <v>73</v>
      </c>
      <c r="D44" s="252" t="s">
        <v>74</v>
      </c>
    </row>
    <row r="45" spans="2:4" x14ac:dyDescent="0.35">
      <c r="B45" s="249" t="s">
        <v>72</v>
      </c>
      <c r="C45" s="212" t="s">
        <v>75</v>
      </c>
      <c r="D45" s="258" t="s">
        <v>76</v>
      </c>
    </row>
    <row r="46" spans="2:4" x14ac:dyDescent="0.35">
      <c r="B46" s="247" t="s">
        <v>77</v>
      </c>
      <c r="C46" s="211" t="s">
        <v>78</v>
      </c>
      <c r="D46" s="248" t="s">
        <v>79</v>
      </c>
    </row>
    <row r="47" spans="2:4" ht="29" x14ac:dyDescent="0.35">
      <c r="B47" s="259" t="s">
        <v>80</v>
      </c>
      <c r="C47" s="210" t="s">
        <v>81</v>
      </c>
      <c r="D47" s="256" t="s">
        <v>82</v>
      </c>
    </row>
    <row r="48" spans="2:4" x14ac:dyDescent="0.35">
      <c r="B48" s="247" t="s">
        <v>83</v>
      </c>
      <c r="C48" s="211" t="s">
        <v>84</v>
      </c>
      <c r="D48" s="248" t="s">
        <v>85</v>
      </c>
    </row>
    <row r="49" spans="2:4" ht="29" x14ac:dyDescent="0.35">
      <c r="B49" s="249" t="s">
        <v>86</v>
      </c>
      <c r="C49" s="212" t="s">
        <v>87</v>
      </c>
      <c r="D49" s="258" t="s">
        <v>88</v>
      </c>
    </row>
    <row r="50" spans="2:4" ht="29" x14ac:dyDescent="0.35">
      <c r="B50" s="251" t="s">
        <v>86</v>
      </c>
      <c r="C50" s="208" t="s">
        <v>89</v>
      </c>
      <c r="D50" s="252" t="s">
        <v>90</v>
      </c>
    </row>
    <row r="51" spans="2:4" x14ac:dyDescent="0.35">
      <c r="B51" s="255" t="s">
        <v>91</v>
      </c>
      <c r="C51" s="210" t="s">
        <v>92</v>
      </c>
      <c r="D51" s="256" t="s">
        <v>93</v>
      </c>
    </row>
    <row r="52" spans="2:4" x14ac:dyDescent="0.35">
      <c r="B52" s="251" t="s">
        <v>91</v>
      </c>
      <c r="C52" s="208" t="s">
        <v>94</v>
      </c>
      <c r="D52" s="252" t="s">
        <v>95</v>
      </c>
    </row>
    <row r="53" spans="2:4" x14ac:dyDescent="0.35">
      <c r="B53" s="255" t="s">
        <v>91</v>
      </c>
      <c r="C53" s="210" t="s">
        <v>96</v>
      </c>
      <c r="D53" s="256" t="s">
        <v>97</v>
      </c>
    </row>
    <row r="54" spans="2:4" x14ac:dyDescent="0.35">
      <c r="B54" s="251" t="s">
        <v>91</v>
      </c>
      <c r="C54" s="208" t="s">
        <v>98</v>
      </c>
      <c r="D54" s="252" t="s">
        <v>99</v>
      </c>
    </row>
    <row r="55" spans="2:4" x14ac:dyDescent="0.35">
      <c r="B55" s="259" t="s">
        <v>91</v>
      </c>
      <c r="C55" s="213" t="s">
        <v>100</v>
      </c>
      <c r="D55" s="203" t="s">
        <v>101</v>
      </c>
    </row>
    <row r="56" spans="2:4" x14ac:dyDescent="0.35">
      <c r="B56" s="260" t="s">
        <v>91</v>
      </c>
      <c r="C56" s="214" t="s">
        <v>102</v>
      </c>
      <c r="D56" s="202" t="s">
        <v>103</v>
      </c>
    </row>
    <row r="57" spans="2:4" ht="29" x14ac:dyDescent="0.35">
      <c r="B57" s="259" t="s">
        <v>104</v>
      </c>
      <c r="C57" s="213" t="s">
        <v>105</v>
      </c>
      <c r="D57" s="203" t="s">
        <v>106</v>
      </c>
    </row>
    <row r="58" spans="2:4" ht="29" x14ac:dyDescent="0.35">
      <c r="B58" s="247" t="s">
        <v>104</v>
      </c>
      <c r="C58" s="211" t="s">
        <v>107</v>
      </c>
      <c r="D58" s="248" t="s">
        <v>108</v>
      </c>
    </row>
    <row r="59" spans="2:4" ht="29" x14ac:dyDescent="0.35">
      <c r="B59" s="249" t="s">
        <v>109</v>
      </c>
      <c r="C59" s="212" t="s">
        <v>110</v>
      </c>
      <c r="D59" s="258" t="s">
        <v>111</v>
      </c>
    </row>
    <row r="60" spans="2:4" ht="29" x14ac:dyDescent="0.35">
      <c r="B60" s="247" t="s">
        <v>109</v>
      </c>
      <c r="C60" s="211" t="s">
        <v>112</v>
      </c>
      <c r="D60" s="248" t="s">
        <v>113</v>
      </c>
    </row>
    <row r="61" spans="2:4" ht="29" x14ac:dyDescent="0.35">
      <c r="B61" s="249" t="s">
        <v>114</v>
      </c>
      <c r="C61" s="212" t="s">
        <v>115</v>
      </c>
      <c r="D61" s="258" t="s">
        <v>116</v>
      </c>
    </row>
    <row r="62" spans="2:4" ht="43.5" x14ac:dyDescent="0.35">
      <c r="B62" s="247" t="s">
        <v>117</v>
      </c>
      <c r="C62" s="211" t="s">
        <v>118</v>
      </c>
      <c r="D62" s="248" t="s">
        <v>119</v>
      </c>
    </row>
    <row r="63" spans="2:4" ht="72.5" x14ac:dyDescent="0.35">
      <c r="B63" s="249" t="s">
        <v>120</v>
      </c>
      <c r="C63" s="208" t="s">
        <v>121</v>
      </c>
      <c r="D63" s="258" t="s">
        <v>122</v>
      </c>
    </row>
    <row r="64" spans="2:4" ht="29" x14ac:dyDescent="0.35">
      <c r="B64" s="261" t="s">
        <v>120</v>
      </c>
      <c r="C64" s="239" t="s">
        <v>123</v>
      </c>
      <c r="D64" s="262" t="s">
        <v>124</v>
      </c>
    </row>
  </sheetData>
  <mergeCells count="8">
    <mergeCell ref="B18:D18"/>
    <mergeCell ref="B5:D5"/>
    <mergeCell ref="B7:D7"/>
    <mergeCell ref="B9:D9"/>
    <mergeCell ref="B11:D11"/>
    <mergeCell ref="B14:D14"/>
    <mergeCell ref="B16:D16"/>
    <mergeCell ref="B12:C12"/>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4CFE8-A4C6-4D44-8781-12F1F64B977D}">
  <dimension ref="B5:O37"/>
  <sheetViews>
    <sheetView showGridLines="0" workbookViewId="0">
      <pane xSplit="3" topLeftCell="I1" activePane="topRight" state="frozen"/>
      <selection pane="topRight" activeCell="J4" sqref="J4"/>
    </sheetView>
  </sheetViews>
  <sheetFormatPr defaultRowHeight="14.5" x14ac:dyDescent="0.35"/>
  <cols>
    <col min="1" max="1" width="3.26953125" customWidth="1"/>
    <col min="2" max="2" width="5.7265625" customWidth="1"/>
    <col min="3" max="3" width="49.453125" customWidth="1"/>
    <col min="4" max="17" width="20.7265625" customWidth="1"/>
  </cols>
  <sheetData>
    <row r="5" spans="2:13" x14ac:dyDescent="0.35">
      <c r="B5" s="32" t="s">
        <v>0</v>
      </c>
    </row>
    <row r="6" spans="2:13" x14ac:dyDescent="0.35">
      <c r="B6" s="32" t="s">
        <v>841</v>
      </c>
    </row>
    <row r="7" spans="2:13" x14ac:dyDescent="0.35">
      <c r="B7" s="24" t="s">
        <v>60</v>
      </c>
      <c r="C7" s="24"/>
      <c r="D7" s="25" t="s">
        <v>581</v>
      </c>
      <c r="E7" s="25" t="s">
        <v>582</v>
      </c>
      <c r="F7" s="25" t="s">
        <v>583</v>
      </c>
      <c r="G7" s="25" t="s">
        <v>585</v>
      </c>
      <c r="H7" s="25" t="s">
        <v>586</v>
      </c>
      <c r="I7" s="25" t="s">
        <v>587</v>
      </c>
      <c r="J7" s="25" t="s">
        <v>588</v>
      </c>
      <c r="K7" s="25" t="s">
        <v>580</v>
      </c>
      <c r="L7" s="25">
        <v>2023</v>
      </c>
    </row>
    <row r="8" spans="2:13" x14ac:dyDescent="0.35">
      <c r="C8" s="5" t="s">
        <v>842</v>
      </c>
      <c r="D8" s="117">
        <v>331</v>
      </c>
      <c r="E8" s="117">
        <v>112</v>
      </c>
      <c r="F8" s="117">
        <v>1813</v>
      </c>
      <c r="G8" s="117">
        <v>1769</v>
      </c>
      <c r="H8" s="117">
        <v>1611</v>
      </c>
      <c r="I8" s="117">
        <v>818</v>
      </c>
      <c r="J8" s="117">
        <v>913</v>
      </c>
      <c r="K8" s="4">
        <v>460</v>
      </c>
      <c r="L8" s="45">
        <f>SUM(D8:K8)</f>
        <v>7827</v>
      </c>
    </row>
    <row r="9" spans="2:13" x14ac:dyDescent="0.35">
      <c r="C9" s="5" t="s">
        <v>843</v>
      </c>
      <c r="D9" s="92">
        <v>1</v>
      </c>
      <c r="E9" s="92">
        <v>1</v>
      </c>
      <c r="F9" s="92">
        <v>1</v>
      </c>
      <c r="G9" s="92">
        <v>1</v>
      </c>
      <c r="H9" s="92">
        <v>1</v>
      </c>
      <c r="I9" s="92">
        <v>1</v>
      </c>
      <c r="J9" s="92">
        <v>1</v>
      </c>
      <c r="K9" s="37">
        <v>1</v>
      </c>
      <c r="L9" s="62">
        <v>1</v>
      </c>
    </row>
    <row r="10" spans="2:13" ht="29" x14ac:dyDescent="0.35">
      <c r="C10" s="5" t="s">
        <v>844</v>
      </c>
      <c r="D10" s="117">
        <v>331</v>
      </c>
      <c r="E10" s="117">
        <v>112</v>
      </c>
      <c r="F10" s="117">
        <v>1813</v>
      </c>
      <c r="G10" s="117">
        <v>1769</v>
      </c>
      <c r="H10" s="117">
        <v>1611</v>
      </c>
      <c r="I10" s="117">
        <v>818</v>
      </c>
      <c r="J10" s="117">
        <v>913</v>
      </c>
      <c r="K10" s="117">
        <v>0</v>
      </c>
      <c r="L10" s="45">
        <f>SUM(D10:K10)</f>
        <v>7367</v>
      </c>
    </row>
    <row r="11" spans="2:13" ht="29" x14ac:dyDescent="0.35">
      <c r="C11" s="5" t="s">
        <v>845</v>
      </c>
      <c r="D11" s="92">
        <v>1</v>
      </c>
      <c r="E11" s="92">
        <v>1</v>
      </c>
      <c r="F11" s="92">
        <v>1</v>
      </c>
      <c r="G11" s="92">
        <v>1</v>
      </c>
      <c r="H11" s="92">
        <v>1</v>
      </c>
      <c r="I11" s="92">
        <v>1</v>
      </c>
      <c r="J11" s="92">
        <v>1</v>
      </c>
      <c r="K11" s="92">
        <v>0</v>
      </c>
      <c r="L11" s="62">
        <v>1</v>
      </c>
    </row>
    <row r="12" spans="2:13" ht="29" x14ac:dyDescent="0.35">
      <c r="C12" s="5" t="s">
        <v>846</v>
      </c>
      <c r="D12" s="4">
        <v>331</v>
      </c>
      <c r="E12" s="4">
        <v>112</v>
      </c>
      <c r="F12" s="4">
        <v>0</v>
      </c>
      <c r="G12" s="4">
        <v>0</v>
      </c>
      <c r="H12" s="4">
        <v>0</v>
      </c>
      <c r="I12" s="4">
        <v>0</v>
      </c>
      <c r="J12" s="4">
        <v>0</v>
      </c>
      <c r="K12" s="4">
        <v>0</v>
      </c>
      <c r="L12" s="45">
        <f>SUM(D12:K12)</f>
        <v>443</v>
      </c>
    </row>
    <row r="13" spans="2:13" ht="30" customHeight="1" x14ac:dyDescent="0.35">
      <c r="C13" s="5" t="s">
        <v>847</v>
      </c>
      <c r="D13" s="37">
        <v>1</v>
      </c>
      <c r="E13" s="37">
        <v>1</v>
      </c>
      <c r="F13" s="37">
        <v>0</v>
      </c>
      <c r="G13" s="92">
        <v>0</v>
      </c>
      <c r="H13" s="37">
        <v>0</v>
      </c>
      <c r="I13" s="37">
        <v>0</v>
      </c>
      <c r="J13" s="37">
        <v>0</v>
      </c>
      <c r="K13" s="37">
        <v>0</v>
      </c>
      <c r="L13" s="62">
        <v>0.5</v>
      </c>
    </row>
    <row r="14" spans="2:13" x14ac:dyDescent="0.35">
      <c r="C14" s="50"/>
      <c r="D14" s="50"/>
      <c r="E14" s="50"/>
      <c r="F14" s="50"/>
    </row>
    <row r="15" spans="2:13" ht="16.5" customHeight="1" x14ac:dyDescent="0.35">
      <c r="B15" s="423" t="s">
        <v>848</v>
      </c>
      <c r="C15" s="425"/>
      <c r="D15" s="425"/>
      <c r="E15" s="425"/>
      <c r="F15" s="425"/>
      <c r="G15" s="425"/>
      <c r="H15" s="425"/>
      <c r="I15" s="425"/>
      <c r="J15" s="425"/>
      <c r="K15" s="425"/>
      <c r="L15" s="425"/>
      <c r="M15" s="425"/>
    </row>
    <row r="16" spans="2:13" ht="33" customHeight="1" x14ac:dyDescent="0.35">
      <c r="B16" s="422" t="s">
        <v>849</v>
      </c>
      <c r="C16" s="422"/>
      <c r="D16" s="54" t="s">
        <v>579</v>
      </c>
      <c r="E16" s="25" t="s">
        <v>581</v>
      </c>
      <c r="F16" s="25" t="s">
        <v>582</v>
      </c>
      <c r="G16" s="25" t="s">
        <v>583</v>
      </c>
      <c r="H16" s="25" t="s">
        <v>585</v>
      </c>
      <c r="I16" s="25" t="s">
        <v>586</v>
      </c>
      <c r="J16" s="25" t="s">
        <v>587</v>
      </c>
      <c r="K16" s="25" t="s">
        <v>588</v>
      </c>
      <c r="L16" s="25" t="s">
        <v>580</v>
      </c>
      <c r="M16" s="25">
        <v>2023</v>
      </c>
    </row>
    <row r="17" spans="2:15" x14ac:dyDescent="0.35">
      <c r="C17" s="59" t="s">
        <v>850</v>
      </c>
      <c r="D17" s="4">
        <v>0</v>
      </c>
      <c r="E17" s="4">
        <v>3</v>
      </c>
      <c r="F17" s="4">
        <v>2</v>
      </c>
      <c r="G17" s="4">
        <v>43</v>
      </c>
      <c r="H17" s="4">
        <v>4</v>
      </c>
      <c r="I17" s="4">
        <v>2</v>
      </c>
      <c r="J17" s="4">
        <v>3</v>
      </c>
      <c r="K17" s="4">
        <v>4</v>
      </c>
      <c r="L17" s="4">
        <v>100</v>
      </c>
      <c r="M17" s="4">
        <v>161</v>
      </c>
    </row>
    <row r="18" spans="2:15" x14ac:dyDescent="0.35">
      <c r="C18" s="59" t="s">
        <v>851</v>
      </c>
      <c r="D18" s="137">
        <v>0</v>
      </c>
      <c r="E18" s="137">
        <v>1</v>
      </c>
      <c r="F18" s="137">
        <v>2</v>
      </c>
      <c r="G18" s="137">
        <v>1</v>
      </c>
      <c r="H18" s="137">
        <v>0</v>
      </c>
      <c r="I18" s="137">
        <v>1</v>
      </c>
      <c r="J18" s="137">
        <v>0</v>
      </c>
      <c r="K18" s="137">
        <v>3</v>
      </c>
      <c r="L18" s="137">
        <v>7</v>
      </c>
      <c r="M18" s="137">
        <v>15</v>
      </c>
    </row>
    <row r="19" spans="2:15" x14ac:dyDescent="0.35">
      <c r="C19" s="59" t="s">
        <v>852</v>
      </c>
      <c r="D19" s="137">
        <v>0</v>
      </c>
      <c r="E19" s="137">
        <v>0</v>
      </c>
      <c r="F19" s="137">
        <v>0</v>
      </c>
      <c r="G19" s="137">
        <v>0</v>
      </c>
      <c r="H19" s="137">
        <v>4</v>
      </c>
      <c r="I19" s="137">
        <v>0</v>
      </c>
      <c r="J19" s="137">
        <v>3</v>
      </c>
      <c r="K19" s="137">
        <v>0</v>
      </c>
      <c r="L19" s="137">
        <v>0</v>
      </c>
      <c r="M19" s="137">
        <v>7</v>
      </c>
    </row>
    <row r="20" spans="2:15" x14ac:dyDescent="0.35">
      <c r="C20" s="59" t="s">
        <v>853</v>
      </c>
      <c r="D20" s="137">
        <v>0</v>
      </c>
      <c r="E20" s="137">
        <v>0</v>
      </c>
      <c r="F20" s="137">
        <v>0</v>
      </c>
      <c r="G20" s="137">
        <v>3</v>
      </c>
      <c r="H20" s="137">
        <v>1</v>
      </c>
      <c r="I20" s="137">
        <v>2</v>
      </c>
      <c r="J20" s="137">
        <v>0</v>
      </c>
      <c r="K20" s="137">
        <v>0</v>
      </c>
      <c r="L20" s="137">
        <v>1</v>
      </c>
      <c r="M20" s="137">
        <v>7</v>
      </c>
    </row>
    <row r="21" spans="2:15" x14ac:dyDescent="0.35">
      <c r="C21" s="59" t="s">
        <v>854</v>
      </c>
      <c r="D21" s="137">
        <v>0</v>
      </c>
      <c r="E21" s="146">
        <v>6.1216837691206969</v>
      </c>
      <c r="F21" s="146">
        <v>15.89660845858536</v>
      </c>
      <c r="G21" s="146">
        <v>7.9524854224174133</v>
      </c>
      <c r="H21" s="146">
        <v>2.3072135904519504</v>
      </c>
      <c r="I21" s="146">
        <v>1.8003091346821347</v>
      </c>
      <c r="J21" s="146">
        <v>3.4192515258409935</v>
      </c>
      <c r="K21" s="146">
        <v>4.6067987296890704</v>
      </c>
      <c r="L21" s="146">
        <v>32.244992966142924</v>
      </c>
      <c r="M21" s="146">
        <v>9.3419272359889636</v>
      </c>
    </row>
    <row r="22" spans="2:15" x14ac:dyDescent="0.35">
      <c r="C22" s="59" t="s">
        <v>855</v>
      </c>
      <c r="D22" s="137">
        <v>0</v>
      </c>
      <c r="E22" s="146">
        <v>1.5304209422801742</v>
      </c>
      <c r="F22" s="146">
        <v>7.9483042292926802</v>
      </c>
      <c r="G22" s="146">
        <v>0.67680726999297136</v>
      </c>
      <c r="H22" s="146">
        <v>1.2817853280288611</v>
      </c>
      <c r="I22" s="146">
        <v>1.0801854808092808</v>
      </c>
      <c r="J22" s="146">
        <v>1.7096257629204967</v>
      </c>
      <c r="K22" s="146">
        <v>2.3033993648445352</v>
      </c>
      <c r="L22" s="146">
        <v>2.3885179974920683</v>
      </c>
      <c r="M22" s="186">
        <v>1.4673184140296802</v>
      </c>
    </row>
    <row r="23" spans="2:15" x14ac:dyDescent="0.35">
      <c r="C23" s="59" t="s">
        <v>856</v>
      </c>
      <c r="D23" s="137">
        <v>0</v>
      </c>
      <c r="E23" s="137">
        <v>0</v>
      </c>
      <c r="F23" s="137">
        <v>0</v>
      </c>
      <c r="G23" s="146">
        <v>0.50760545249472855</v>
      </c>
      <c r="H23" s="146">
        <v>0.25635706560577226</v>
      </c>
      <c r="I23" s="146">
        <v>0.72012365387285382</v>
      </c>
      <c r="J23" s="137">
        <v>0</v>
      </c>
      <c r="K23" s="137">
        <v>0</v>
      </c>
      <c r="L23" s="146">
        <v>0.29856474968650853</v>
      </c>
      <c r="M23" s="146">
        <v>0.34237429660692537</v>
      </c>
    </row>
    <row r="24" spans="2:15" x14ac:dyDescent="0.35">
      <c r="C24" s="59" t="s">
        <v>857</v>
      </c>
      <c r="D24" s="137">
        <v>0</v>
      </c>
      <c r="E24" s="137">
        <v>4</v>
      </c>
      <c r="F24" s="137">
        <v>0</v>
      </c>
      <c r="G24" s="137">
        <v>10</v>
      </c>
      <c r="H24" s="137">
        <v>43</v>
      </c>
      <c r="I24" s="137">
        <v>0</v>
      </c>
      <c r="J24" s="137">
        <v>10</v>
      </c>
      <c r="K24" s="137">
        <v>0</v>
      </c>
      <c r="L24" s="137">
        <v>0</v>
      </c>
      <c r="M24" s="137">
        <v>67</v>
      </c>
    </row>
    <row r="25" spans="2:15" x14ac:dyDescent="0.35">
      <c r="C25" s="59" t="s">
        <v>858</v>
      </c>
      <c r="D25" s="137">
        <v>0</v>
      </c>
      <c r="E25" s="137">
        <v>1</v>
      </c>
      <c r="F25" s="137">
        <v>0</v>
      </c>
      <c r="G25" s="137">
        <v>3</v>
      </c>
      <c r="H25" s="137">
        <v>6</v>
      </c>
      <c r="I25" s="137">
        <v>0</v>
      </c>
      <c r="J25" s="137">
        <v>0</v>
      </c>
      <c r="K25" s="137">
        <v>12</v>
      </c>
      <c r="L25" s="137">
        <v>0</v>
      </c>
      <c r="M25" s="137">
        <v>22</v>
      </c>
    </row>
    <row r="26" spans="2:15" x14ac:dyDescent="0.35">
      <c r="C26" s="59" t="s">
        <v>859</v>
      </c>
      <c r="D26" s="137">
        <v>0</v>
      </c>
      <c r="E26" s="146">
        <v>7.6521047114008711</v>
      </c>
      <c r="F26" s="137">
        <v>0</v>
      </c>
      <c r="G26" s="146">
        <v>2.1996236274771568</v>
      </c>
      <c r="H26" s="146">
        <v>12.56149621468284</v>
      </c>
      <c r="I26" s="137">
        <v>0</v>
      </c>
      <c r="J26" s="146">
        <v>5.6987525430683226</v>
      </c>
      <c r="K26" s="146">
        <v>6.9101980945336061</v>
      </c>
      <c r="L26" s="137">
        <v>0</v>
      </c>
      <c r="M26" s="146">
        <v>4.3530446282880515</v>
      </c>
    </row>
    <row r="27" spans="2:15" x14ac:dyDescent="0.35">
      <c r="C27" s="59" t="s">
        <v>860</v>
      </c>
      <c r="D27" s="137">
        <v>0</v>
      </c>
      <c r="E27" s="137">
        <v>0</v>
      </c>
      <c r="F27" s="137">
        <v>0</v>
      </c>
      <c r="G27" s="137">
        <v>0</v>
      </c>
      <c r="H27" s="137">
        <v>0</v>
      </c>
      <c r="I27" s="137">
        <v>0</v>
      </c>
      <c r="J27" s="137">
        <v>0</v>
      </c>
      <c r="K27" s="137">
        <v>1</v>
      </c>
      <c r="L27" s="137">
        <v>0</v>
      </c>
      <c r="M27" s="137">
        <v>1</v>
      </c>
    </row>
    <row r="28" spans="2:15" x14ac:dyDescent="0.35">
      <c r="B28" s="115"/>
    </row>
    <row r="29" spans="2:15" x14ac:dyDescent="0.35">
      <c r="B29" s="115"/>
    </row>
    <row r="30" spans="2:15" x14ac:dyDescent="0.35">
      <c r="B30" s="115"/>
    </row>
    <row r="31" spans="2:15" ht="15" customHeight="1" x14ac:dyDescent="0.35">
      <c r="B31" s="115"/>
      <c r="G31" s="1"/>
      <c r="H31" s="1"/>
      <c r="I31" s="1"/>
      <c r="J31" s="1"/>
      <c r="K31" s="1"/>
      <c r="L31" s="1"/>
      <c r="M31" s="1"/>
      <c r="N31" s="1"/>
      <c r="O31" s="1"/>
    </row>
    <row r="32" spans="2:15" x14ac:dyDescent="0.35">
      <c r="B32" s="115"/>
    </row>
    <row r="33" spans="2:2" x14ac:dyDescent="0.35">
      <c r="B33" s="115"/>
    </row>
    <row r="34" spans="2:2" x14ac:dyDescent="0.35">
      <c r="B34" s="115"/>
    </row>
    <row r="35" spans="2:2" x14ac:dyDescent="0.35">
      <c r="B35" s="115"/>
    </row>
    <row r="36" spans="2:2" x14ac:dyDescent="0.35">
      <c r="B36" s="115"/>
    </row>
    <row r="37" spans="2:2" x14ac:dyDescent="0.35">
      <c r="B37" s="115"/>
    </row>
  </sheetData>
  <mergeCells count="2">
    <mergeCell ref="B15:M15"/>
    <mergeCell ref="B16:C1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F1BE-4587-40D5-B76D-3371EEF65F56}">
  <dimension ref="B5:N36"/>
  <sheetViews>
    <sheetView showGridLines="0" workbookViewId="0">
      <pane xSplit="4" topLeftCell="E1" activePane="topRight" state="frozen"/>
      <selection pane="topRight" activeCell="D2" sqref="D2"/>
    </sheetView>
  </sheetViews>
  <sheetFormatPr defaultRowHeight="14.5" x14ac:dyDescent="0.35"/>
  <cols>
    <col min="1" max="1" width="3.453125" customWidth="1"/>
    <col min="2" max="2" width="5.7265625" customWidth="1"/>
    <col min="3" max="3" width="49.453125" customWidth="1"/>
    <col min="4" max="14" width="20.7265625" customWidth="1"/>
  </cols>
  <sheetData>
    <row r="5" spans="2:14" x14ac:dyDescent="0.35">
      <c r="B5" s="32" t="s">
        <v>0</v>
      </c>
    </row>
    <row r="6" spans="2:14" x14ac:dyDescent="0.35">
      <c r="B6" s="32"/>
    </row>
    <row r="7" spans="2:14" x14ac:dyDescent="0.35">
      <c r="B7" s="32" t="s">
        <v>861</v>
      </c>
    </row>
    <row r="8" spans="2:14" x14ac:dyDescent="0.35">
      <c r="B8" s="24" t="s">
        <v>862</v>
      </c>
      <c r="C8" s="34"/>
      <c r="D8" s="25" t="s">
        <v>569</v>
      </c>
      <c r="E8" s="25" t="s">
        <v>863</v>
      </c>
      <c r="F8" s="25" t="s">
        <v>582</v>
      </c>
      <c r="G8" s="25" t="s">
        <v>583</v>
      </c>
      <c r="H8" s="25" t="s">
        <v>585</v>
      </c>
      <c r="I8" s="25" t="s">
        <v>586</v>
      </c>
      <c r="J8" s="25" t="s">
        <v>587</v>
      </c>
      <c r="K8" s="25" t="s">
        <v>588</v>
      </c>
      <c r="L8" s="25" t="s">
        <v>580</v>
      </c>
      <c r="M8" s="25" t="s">
        <v>864</v>
      </c>
      <c r="N8" s="25">
        <v>2022</v>
      </c>
    </row>
    <row r="9" spans="2:14" x14ac:dyDescent="0.35">
      <c r="C9" s="1" t="s">
        <v>865</v>
      </c>
      <c r="D9" t="s">
        <v>866</v>
      </c>
      <c r="E9" s="4">
        <v>1</v>
      </c>
      <c r="F9" s="180">
        <v>1498</v>
      </c>
      <c r="G9" s="27" t="s">
        <v>627</v>
      </c>
      <c r="H9" s="4">
        <v>740</v>
      </c>
      <c r="I9" s="27" t="s">
        <v>627</v>
      </c>
      <c r="J9" s="27">
        <v>360</v>
      </c>
      <c r="K9" s="27">
        <v>966</v>
      </c>
      <c r="L9" s="27" t="s">
        <v>627</v>
      </c>
      <c r="M9" s="3">
        <v>4850</v>
      </c>
    </row>
    <row r="10" spans="2:14" x14ac:dyDescent="0.35">
      <c r="C10" s="1" t="s">
        <v>867</v>
      </c>
      <c r="D10" t="s">
        <v>866</v>
      </c>
      <c r="E10" s="4">
        <v>470</v>
      </c>
      <c r="F10" s="180">
        <v>2670</v>
      </c>
      <c r="G10" s="27" t="s">
        <v>627</v>
      </c>
      <c r="H10" s="4">
        <v>920</v>
      </c>
      <c r="I10" s="27" t="s">
        <v>627</v>
      </c>
      <c r="J10" s="27">
        <v>196</v>
      </c>
      <c r="K10" s="27">
        <v>109</v>
      </c>
      <c r="L10" s="27" t="s">
        <v>627</v>
      </c>
      <c r="M10" s="3">
        <v>12073</v>
      </c>
    </row>
    <row r="11" spans="2:14" x14ac:dyDescent="0.35">
      <c r="C11" s="398" t="s">
        <v>868</v>
      </c>
      <c r="D11" s="398"/>
      <c r="E11" s="398"/>
      <c r="F11" s="398"/>
      <c r="H11" s="16"/>
      <c r="I11" s="1"/>
      <c r="J11" s="1"/>
      <c r="N11" s="63">
        <f>SUM(E9+F9+H9+J9+K9)/M9</f>
        <v>0.73505154639175263</v>
      </c>
    </row>
    <row r="12" spans="2:14" x14ac:dyDescent="0.35">
      <c r="C12" s="398" t="s">
        <v>869</v>
      </c>
      <c r="D12" s="398"/>
      <c r="E12" s="398"/>
      <c r="F12" s="398"/>
      <c r="H12" s="16"/>
      <c r="I12" s="1"/>
      <c r="J12" s="1"/>
      <c r="N12" s="63">
        <f>SUM(E10+F10+H10+J10+K10)/M10</f>
        <v>0.36155056738176095</v>
      </c>
    </row>
    <row r="13" spans="2:14" x14ac:dyDescent="0.35">
      <c r="B13" s="48" t="s">
        <v>870</v>
      </c>
      <c r="D13" s="48"/>
      <c r="E13" s="50"/>
      <c r="F13" s="50"/>
      <c r="G13" s="50"/>
      <c r="H13" s="48"/>
      <c r="I13" s="48"/>
      <c r="J13" s="48"/>
    </row>
    <row r="14" spans="2:14" x14ac:dyDescent="0.35">
      <c r="B14" s="48" t="s">
        <v>871</v>
      </c>
      <c r="D14" s="48"/>
      <c r="E14" s="48"/>
      <c r="F14" s="48"/>
      <c r="G14" s="48"/>
      <c r="H14" s="48"/>
      <c r="I14" s="48"/>
      <c r="J14" s="48"/>
    </row>
    <row r="15" spans="2:14" ht="15" customHeight="1" x14ac:dyDescent="0.35">
      <c r="B15" s="427" t="s">
        <v>872</v>
      </c>
      <c r="C15" s="427"/>
      <c r="D15" s="427"/>
      <c r="E15" s="103"/>
      <c r="F15" s="103"/>
      <c r="G15" s="103"/>
      <c r="H15" s="103"/>
      <c r="I15" s="103"/>
      <c r="J15" s="103"/>
      <c r="K15" s="1"/>
      <c r="L15" s="1"/>
      <c r="M15" s="1"/>
    </row>
    <row r="16" spans="2:14" ht="15" customHeight="1" x14ac:dyDescent="0.35">
      <c r="B16" s="427" t="s">
        <v>873</v>
      </c>
      <c r="C16" s="427"/>
      <c r="D16" s="427"/>
      <c r="E16" s="427"/>
      <c r="F16" s="427"/>
      <c r="G16" s="103"/>
      <c r="H16" s="103"/>
      <c r="I16" s="103"/>
      <c r="J16" s="103"/>
      <c r="K16" s="1"/>
      <c r="L16" s="1"/>
      <c r="M16" s="1"/>
    </row>
    <row r="17" spans="2:14" x14ac:dyDescent="0.35">
      <c r="C17" s="50"/>
      <c r="D17" s="50"/>
      <c r="E17" s="50"/>
      <c r="F17" s="50"/>
      <c r="G17" s="50"/>
      <c r="H17" s="50"/>
      <c r="I17" s="50"/>
      <c r="J17" s="50"/>
      <c r="K17" s="1"/>
      <c r="L17" s="1"/>
      <c r="M17" s="1"/>
    </row>
    <row r="18" spans="2:14" x14ac:dyDescent="0.35">
      <c r="B18" s="36" t="s">
        <v>874</v>
      </c>
      <c r="C18" s="60"/>
      <c r="D18" s="35"/>
      <c r="E18" s="51"/>
      <c r="F18" s="51"/>
      <c r="G18" s="51"/>
      <c r="H18" s="51"/>
      <c r="I18" s="51"/>
      <c r="J18" s="51"/>
      <c r="K18" s="51"/>
      <c r="L18" s="51"/>
      <c r="M18" s="66"/>
    </row>
    <row r="19" spans="2:14" x14ac:dyDescent="0.35">
      <c r="B19" s="24" t="s">
        <v>875</v>
      </c>
      <c r="C19" s="34"/>
      <c r="D19" s="25" t="s">
        <v>569</v>
      </c>
      <c r="E19" s="25" t="s">
        <v>581</v>
      </c>
      <c r="F19" s="25" t="s">
        <v>582</v>
      </c>
      <c r="G19" s="25" t="s">
        <v>583</v>
      </c>
      <c r="H19" s="25" t="s">
        <v>585</v>
      </c>
      <c r="I19" s="25" t="s">
        <v>586</v>
      </c>
      <c r="J19" s="25" t="s">
        <v>587</v>
      </c>
      <c r="K19" s="25" t="s">
        <v>588</v>
      </c>
      <c r="L19" s="25" t="s">
        <v>580</v>
      </c>
      <c r="M19" s="25" t="s">
        <v>864</v>
      </c>
      <c r="N19" s="25">
        <v>2022</v>
      </c>
    </row>
    <row r="20" spans="2:14" x14ac:dyDescent="0.35">
      <c r="C20" s="1" t="s">
        <v>865</v>
      </c>
      <c r="D20" t="s">
        <v>866</v>
      </c>
      <c r="E20" s="27" t="s">
        <v>627</v>
      </c>
      <c r="F20" s="27" t="s">
        <v>627</v>
      </c>
      <c r="G20" s="4">
        <v>877</v>
      </c>
      <c r="H20" s="27" t="s">
        <v>627</v>
      </c>
      <c r="I20" s="27" t="s">
        <v>627</v>
      </c>
      <c r="J20" s="27" t="s">
        <v>627</v>
      </c>
      <c r="K20" s="27" t="s">
        <v>627</v>
      </c>
      <c r="L20" s="27" t="s">
        <v>627</v>
      </c>
      <c r="M20" s="3">
        <v>4850</v>
      </c>
    </row>
    <row r="21" spans="2:14" x14ac:dyDescent="0.35">
      <c r="C21" s="1" t="s">
        <v>867</v>
      </c>
      <c r="D21" t="s">
        <v>866</v>
      </c>
      <c r="E21" s="27" t="s">
        <v>627</v>
      </c>
      <c r="F21" s="27" t="s">
        <v>627</v>
      </c>
      <c r="G21" s="3">
        <v>4477</v>
      </c>
      <c r="H21" s="27" t="s">
        <v>627</v>
      </c>
      <c r="I21" s="27" t="s">
        <v>627</v>
      </c>
      <c r="J21" s="27" t="s">
        <v>627</v>
      </c>
      <c r="K21" s="27" t="s">
        <v>627</v>
      </c>
      <c r="L21" s="27" t="s">
        <v>627</v>
      </c>
      <c r="M21" s="3">
        <v>12073</v>
      </c>
    </row>
    <row r="22" spans="2:14" x14ac:dyDescent="0.35">
      <c r="C22" s="1" t="s">
        <v>876</v>
      </c>
      <c r="N22" s="63">
        <f>G20/M20</f>
        <v>0.18082474226804124</v>
      </c>
    </row>
    <row r="23" spans="2:14" x14ac:dyDescent="0.35">
      <c r="C23" s="1" t="s">
        <v>877</v>
      </c>
      <c r="N23" s="63">
        <f>G21/M21</f>
        <v>0.37082746624699742</v>
      </c>
    </row>
    <row r="24" spans="2:14" ht="19.5" customHeight="1" x14ac:dyDescent="0.35">
      <c r="B24" s="426" t="s">
        <v>870</v>
      </c>
      <c r="C24" s="426"/>
      <c r="D24" s="426"/>
      <c r="E24" s="426"/>
      <c r="F24" s="426"/>
      <c r="G24" s="426"/>
      <c r="N24" s="27"/>
    </row>
    <row r="25" spans="2:14" ht="15" customHeight="1" x14ac:dyDescent="0.35">
      <c r="B25" s="427" t="s">
        <v>878</v>
      </c>
      <c r="C25" s="427"/>
      <c r="D25" s="427"/>
      <c r="E25" s="103"/>
      <c r="N25" s="27"/>
    </row>
    <row r="26" spans="2:14" x14ac:dyDescent="0.35">
      <c r="C26" s="50"/>
      <c r="D26" s="50"/>
      <c r="E26" s="50"/>
      <c r="N26" s="27"/>
    </row>
    <row r="27" spans="2:14" x14ac:dyDescent="0.35">
      <c r="B27" s="32" t="s">
        <v>879</v>
      </c>
      <c r="C27" s="50"/>
      <c r="D27" s="50"/>
      <c r="E27" s="50"/>
      <c r="N27" s="27"/>
    </row>
    <row r="28" spans="2:14" x14ac:dyDescent="0.35">
      <c r="B28" s="24" t="s">
        <v>880</v>
      </c>
      <c r="C28" s="80"/>
      <c r="D28" s="25" t="s">
        <v>569</v>
      </c>
      <c r="E28" s="25" t="s">
        <v>581</v>
      </c>
      <c r="F28" s="25" t="s">
        <v>582</v>
      </c>
      <c r="G28" s="25" t="s">
        <v>583</v>
      </c>
      <c r="H28" s="25" t="s">
        <v>585</v>
      </c>
      <c r="I28" s="25" t="s">
        <v>586</v>
      </c>
      <c r="J28" s="25" t="s">
        <v>587</v>
      </c>
      <c r="K28" s="25" t="s">
        <v>588</v>
      </c>
      <c r="L28" s="25" t="s">
        <v>580</v>
      </c>
      <c r="M28" s="25" t="s">
        <v>864</v>
      </c>
      <c r="N28" s="25">
        <v>2022</v>
      </c>
    </row>
    <row r="29" spans="2:14" x14ac:dyDescent="0.35">
      <c r="C29" s="1" t="s">
        <v>865</v>
      </c>
      <c r="D29" t="s">
        <v>866</v>
      </c>
      <c r="E29" s="27" t="s">
        <v>627</v>
      </c>
      <c r="F29" s="27" t="s">
        <v>627</v>
      </c>
      <c r="G29" s="27" t="s">
        <v>627</v>
      </c>
      <c r="H29" s="27" t="s">
        <v>627</v>
      </c>
      <c r="I29" s="27" t="s">
        <v>627</v>
      </c>
      <c r="J29" s="27" t="s">
        <v>627</v>
      </c>
      <c r="K29" s="27" t="s">
        <v>627</v>
      </c>
      <c r="L29" s="3">
        <v>139</v>
      </c>
      <c r="M29" s="3">
        <v>4850</v>
      </c>
      <c r="N29" s="27"/>
    </row>
    <row r="30" spans="2:14" x14ac:dyDescent="0.35">
      <c r="C30" s="1" t="s">
        <v>867</v>
      </c>
      <c r="D30" t="s">
        <v>866</v>
      </c>
      <c r="E30" s="27" t="s">
        <v>627</v>
      </c>
      <c r="F30" s="27" t="s">
        <v>627</v>
      </c>
      <c r="G30" s="27" t="s">
        <v>627</v>
      </c>
      <c r="H30" s="27" t="s">
        <v>627</v>
      </c>
      <c r="I30" s="27" t="s">
        <v>627</v>
      </c>
      <c r="J30" s="27" t="s">
        <v>627</v>
      </c>
      <c r="K30" s="27" t="s">
        <v>627</v>
      </c>
      <c r="L30" s="3">
        <v>3184</v>
      </c>
      <c r="M30" s="3">
        <v>12073</v>
      </c>
      <c r="N30" s="63">
        <f>L29/M29</f>
        <v>2.8659793814432989E-2</v>
      </c>
    </row>
    <row r="31" spans="2:14" x14ac:dyDescent="0.35">
      <c r="C31" s="1" t="s">
        <v>881</v>
      </c>
      <c r="E31" s="50"/>
      <c r="N31" s="63">
        <f>L30/M30</f>
        <v>0.26372898202600847</v>
      </c>
    </row>
    <row r="32" spans="2:14" x14ac:dyDescent="0.35">
      <c r="C32" s="1" t="s">
        <v>882</v>
      </c>
      <c r="E32" s="50"/>
    </row>
    <row r="33" spans="2:9" x14ac:dyDescent="0.35">
      <c r="B33" s="48" t="s">
        <v>870</v>
      </c>
      <c r="D33" s="48"/>
      <c r="E33" s="48"/>
    </row>
    <row r="34" spans="2:9" x14ac:dyDescent="0.35">
      <c r="B34" s="55" t="s">
        <v>883</v>
      </c>
      <c r="D34" s="48"/>
      <c r="E34" s="48"/>
      <c r="F34" s="1"/>
      <c r="G34" s="1"/>
      <c r="H34" s="1"/>
      <c r="I34" s="1"/>
    </row>
    <row r="35" spans="2:9" x14ac:dyDescent="0.35">
      <c r="B35" s="55" t="s">
        <v>884</v>
      </c>
      <c r="C35" s="1"/>
      <c r="D35" s="1"/>
      <c r="E35" s="1"/>
      <c r="F35" s="1"/>
      <c r="G35" s="1"/>
      <c r="H35" s="1"/>
      <c r="I35" s="1"/>
    </row>
    <row r="36" spans="2:9" x14ac:dyDescent="0.35">
      <c r="B36" s="1"/>
      <c r="C36" s="1"/>
      <c r="D36" s="1"/>
      <c r="E36" s="1"/>
      <c r="F36" s="1"/>
      <c r="G36" s="1"/>
      <c r="H36" s="1"/>
      <c r="I36" s="1"/>
    </row>
  </sheetData>
  <mergeCells count="6">
    <mergeCell ref="C11:F11"/>
    <mergeCell ref="C12:F12"/>
    <mergeCell ref="B24:G24"/>
    <mergeCell ref="B25:D25"/>
    <mergeCell ref="B15:D15"/>
    <mergeCell ref="B16:F16"/>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35C3-4066-4FCD-A36F-5089F21009F5}">
  <sheetPr>
    <tabColor rgb="FFFFC000"/>
  </sheetPr>
  <dimension ref="B5:N25"/>
  <sheetViews>
    <sheetView showGridLines="0" workbookViewId="0">
      <selection activeCell="F31" sqref="F31"/>
    </sheetView>
  </sheetViews>
  <sheetFormatPr defaultRowHeight="14.5" x14ac:dyDescent="0.35"/>
  <cols>
    <col min="1" max="1" width="3.26953125" customWidth="1"/>
    <col min="2" max="2" width="27.81640625" customWidth="1"/>
    <col min="3" max="3" width="14.26953125" customWidth="1"/>
    <col min="4" max="4" width="22" customWidth="1"/>
    <col min="5" max="5" width="23.54296875" customWidth="1"/>
    <col min="6" max="6" width="27.54296875" customWidth="1"/>
    <col min="7" max="7" width="35.7265625" customWidth="1"/>
    <col min="8" max="8" width="20" customWidth="1"/>
    <col min="9" max="9" width="31.54296875" style="27" customWidth="1"/>
    <col min="10" max="10" width="30" style="27" customWidth="1"/>
    <col min="11" max="11" width="64" customWidth="1"/>
    <col min="12" max="12" width="51.1796875" customWidth="1"/>
    <col min="13" max="13" width="57.54296875" customWidth="1"/>
  </cols>
  <sheetData>
    <row r="5" spans="2:14" x14ac:dyDescent="0.35">
      <c r="B5" s="32" t="s">
        <v>0</v>
      </c>
    </row>
    <row r="7" spans="2:14" ht="27" customHeight="1" x14ac:dyDescent="0.35">
      <c r="B7" s="429" t="s">
        <v>885</v>
      </c>
      <c r="C7" s="429"/>
      <c r="D7" s="429"/>
      <c r="E7" s="429"/>
      <c r="F7" s="429"/>
      <c r="G7" s="429"/>
      <c r="H7" s="429"/>
      <c r="I7" s="4"/>
      <c r="J7" s="4"/>
      <c r="K7" s="1"/>
      <c r="L7" s="1"/>
      <c r="M7" s="1"/>
      <c r="N7" s="1"/>
    </row>
    <row r="8" spans="2:14" ht="20.25" customHeight="1" x14ac:dyDescent="0.35">
      <c r="B8" s="76" t="s">
        <v>886</v>
      </c>
      <c r="C8" s="76" t="s">
        <v>887</v>
      </c>
      <c r="D8" s="233" t="s">
        <v>888</v>
      </c>
      <c r="E8" s="233" t="s">
        <v>889</v>
      </c>
      <c r="F8" s="233" t="s">
        <v>890</v>
      </c>
      <c r="G8" s="233" t="s">
        <v>891</v>
      </c>
      <c r="H8" s="233" t="s">
        <v>892</v>
      </c>
      <c r="I8" s="58" t="s">
        <v>893</v>
      </c>
      <c r="J8" s="58" t="s">
        <v>894</v>
      </c>
      <c r="K8" s="58" t="s">
        <v>895</v>
      </c>
      <c r="L8" s="58" t="s">
        <v>896</v>
      </c>
      <c r="M8" s="58" t="s">
        <v>897</v>
      </c>
      <c r="N8" s="1"/>
    </row>
    <row r="9" spans="2:14" ht="29" x14ac:dyDescent="0.35">
      <c r="B9" s="56" t="s">
        <v>898</v>
      </c>
      <c r="C9" s="56" t="s">
        <v>558</v>
      </c>
      <c r="D9" s="16" t="s">
        <v>899</v>
      </c>
      <c r="E9" s="5" t="s">
        <v>900</v>
      </c>
      <c r="F9" s="16" t="s">
        <v>901</v>
      </c>
      <c r="G9" s="16" t="s">
        <v>902</v>
      </c>
      <c r="H9" s="16" t="s">
        <v>903</v>
      </c>
      <c r="I9" s="23" t="s">
        <v>904</v>
      </c>
      <c r="J9" s="23" t="s">
        <v>905</v>
      </c>
      <c r="K9" s="56" t="s">
        <v>906</v>
      </c>
      <c r="L9" s="56" t="s">
        <v>907</v>
      </c>
      <c r="M9" s="16" t="s">
        <v>908</v>
      </c>
      <c r="N9" s="1"/>
    </row>
    <row r="10" spans="2:14" ht="174" x14ac:dyDescent="0.35">
      <c r="B10" s="430" t="s">
        <v>909</v>
      </c>
      <c r="C10" s="430" t="s">
        <v>558</v>
      </c>
      <c r="D10" s="431" t="s">
        <v>910</v>
      </c>
      <c r="E10" s="431" t="s">
        <v>911</v>
      </c>
      <c r="F10" s="431" t="s">
        <v>912</v>
      </c>
      <c r="G10" s="431" t="s">
        <v>913</v>
      </c>
      <c r="H10" s="431" t="s">
        <v>913</v>
      </c>
      <c r="I10" s="432" t="s">
        <v>914</v>
      </c>
      <c r="J10" s="433">
        <v>45200</v>
      </c>
      <c r="K10" s="16" t="s">
        <v>915</v>
      </c>
      <c r="L10" s="16" t="s">
        <v>916</v>
      </c>
      <c r="M10" s="16" t="s">
        <v>917</v>
      </c>
      <c r="N10" s="428"/>
    </row>
    <row r="11" spans="2:14" x14ac:dyDescent="0.35">
      <c r="B11" s="430"/>
      <c r="C11" s="430"/>
      <c r="D11" s="431"/>
      <c r="E11" s="431"/>
      <c r="F11" s="431"/>
      <c r="G11" s="431"/>
      <c r="H11" s="431"/>
      <c r="I11" s="432"/>
      <c r="J11" s="433"/>
      <c r="K11" s="16"/>
      <c r="L11" s="16"/>
      <c r="M11" s="16"/>
      <c r="N11" s="428"/>
    </row>
    <row r="12" spans="2:14" ht="130.5" x14ac:dyDescent="0.35">
      <c r="B12" s="432" t="s">
        <v>918</v>
      </c>
      <c r="C12" s="430" t="s">
        <v>561</v>
      </c>
      <c r="D12" s="431" t="s">
        <v>919</v>
      </c>
      <c r="E12" s="16" t="s">
        <v>920</v>
      </c>
      <c r="F12" s="16" t="s">
        <v>921</v>
      </c>
      <c r="G12" s="16" t="s">
        <v>922</v>
      </c>
      <c r="H12" s="16" t="s">
        <v>922</v>
      </c>
      <c r="I12" s="23" t="s">
        <v>923</v>
      </c>
      <c r="J12" s="234">
        <v>45170</v>
      </c>
      <c r="K12" s="16" t="s">
        <v>924</v>
      </c>
      <c r="L12" s="16" t="s">
        <v>925</v>
      </c>
      <c r="M12" s="5" t="s">
        <v>926</v>
      </c>
      <c r="N12" s="428"/>
    </row>
    <row r="13" spans="2:14" ht="101.5" x14ac:dyDescent="0.35">
      <c r="B13" s="432"/>
      <c r="C13" s="430"/>
      <c r="D13" s="431"/>
      <c r="E13" s="16" t="s">
        <v>927</v>
      </c>
      <c r="F13" s="16" t="s">
        <v>928</v>
      </c>
      <c r="G13" s="16" t="s">
        <v>929</v>
      </c>
      <c r="H13" s="16" t="s">
        <v>930</v>
      </c>
      <c r="I13" s="23" t="s">
        <v>923</v>
      </c>
      <c r="J13" s="23" t="s">
        <v>905</v>
      </c>
      <c r="K13" s="16" t="s">
        <v>931</v>
      </c>
      <c r="L13" s="16" t="s">
        <v>932</v>
      </c>
      <c r="M13" s="5" t="s">
        <v>933</v>
      </c>
      <c r="N13" s="428"/>
    </row>
    <row r="14" spans="2:14" ht="116" x14ac:dyDescent="0.35">
      <c r="B14" s="431" t="s">
        <v>934</v>
      </c>
      <c r="C14" s="430" t="s">
        <v>561</v>
      </c>
      <c r="D14" s="431" t="s">
        <v>935</v>
      </c>
      <c r="E14" s="16" t="s">
        <v>936</v>
      </c>
      <c r="F14" s="16" t="s">
        <v>937</v>
      </c>
      <c r="G14" s="16" t="s">
        <v>938</v>
      </c>
      <c r="H14" s="16" t="s">
        <v>939</v>
      </c>
      <c r="I14" s="23" t="s">
        <v>923</v>
      </c>
      <c r="J14" s="234">
        <v>45170</v>
      </c>
      <c r="K14" s="16" t="s">
        <v>940</v>
      </c>
      <c r="L14" s="16" t="s">
        <v>941</v>
      </c>
      <c r="M14" s="5" t="s">
        <v>942</v>
      </c>
      <c r="N14" s="428"/>
    </row>
    <row r="15" spans="2:14" ht="117" customHeight="1" x14ac:dyDescent="0.35">
      <c r="B15" s="431"/>
      <c r="C15" s="430"/>
      <c r="D15" s="431"/>
      <c r="E15" s="16" t="s">
        <v>943</v>
      </c>
      <c r="F15" s="16" t="s">
        <v>944</v>
      </c>
      <c r="G15" s="16" t="s">
        <v>945</v>
      </c>
      <c r="H15" s="16" t="s">
        <v>946</v>
      </c>
      <c r="I15" s="23" t="s">
        <v>923</v>
      </c>
      <c r="J15" s="234">
        <v>45170</v>
      </c>
      <c r="K15" s="16" t="s">
        <v>940</v>
      </c>
      <c r="L15" s="16" t="s">
        <v>941</v>
      </c>
      <c r="M15" s="5" t="s">
        <v>947</v>
      </c>
      <c r="N15" s="428"/>
    </row>
    <row r="16" spans="2:14" ht="75.75" customHeight="1" x14ac:dyDescent="0.35">
      <c r="B16" s="431"/>
      <c r="C16" s="430"/>
      <c r="D16" s="431"/>
      <c r="E16" s="16" t="s">
        <v>948</v>
      </c>
      <c r="F16" s="16" t="s">
        <v>949</v>
      </c>
      <c r="G16" s="16" t="s">
        <v>950</v>
      </c>
      <c r="H16" s="16" t="s">
        <v>951</v>
      </c>
      <c r="I16" s="23" t="s">
        <v>923</v>
      </c>
      <c r="J16" s="234">
        <v>45170</v>
      </c>
      <c r="K16" s="16" t="s">
        <v>433</v>
      </c>
      <c r="L16" s="16" t="s">
        <v>433</v>
      </c>
      <c r="M16" s="5"/>
      <c r="N16" s="428"/>
    </row>
    <row r="17" spans="2:14" ht="62.25" customHeight="1" x14ac:dyDescent="0.35">
      <c r="B17" s="431"/>
      <c r="C17" s="430"/>
      <c r="D17" s="431"/>
      <c r="E17" s="16" t="s">
        <v>952</v>
      </c>
      <c r="F17" s="16" t="s">
        <v>953</v>
      </c>
      <c r="G17" s="16" t="s">
        <v>954</v>
      </c>
      <c r="H17" s="16" t="s">
        <v>955</v>
      </c>
      <c r="I17" s="23" t="s">
        <v>923</v>
      </c>
      <c r="J17" s="234">
        <v>45170</v>
      </c>
      <c r="K17" s="16" t="s">
        <v>956</v>
      </c>
      <c r="L17" s="16" t="s">
        <v>957</v>
      </c>
      <c r="M17" s="5"/>
      <c r="N17" s="428"/>
    </row>
    <row r="18" spans="2:14" ht="72.5" x14ac:dyDescent="0.35">
      <c r="B18" s="431" t="s">
        <v>958</v>
      </c>
      <c r="C18" s="431" t="s">
        <v>561</v>
      </c>
      <c r="D18" s="431" t="s">
        <v>959</v>
      </c>
      <c r="E18" s="16" t="s">
        <v>960</v>
      </c>
      <c r="F18" s="16" t="s">
        <v>961</v>
      </c>
      <c r="G18" s="16" t="s">
        <v>962</v>
      </c>
      <c r="H18" s="16" t="s">
        <v>963</v>
      </c>
      <c r="I18" s="23" t="s">
        <v>923</v>
      </c>
      <c r="J18" s="234">
        <v>45170</v>
      </c>
      <c r="K18" s="16" t="s">
        <v>964</v>
      </c>
      <c r="L18" s="16" t="s">
        <v>965</v>
      </c>
      <c r="M18" s="5"/>
      <c r="N18" s="428"/>
    </row>
    <row r="19" spans="2:14" ht="29" x14ac:dyDescent="0.35">
      <c r="B19" s="431"/>
      <c r="C19" s="431"/>
      <c r="D19" s="431"/>
      <c r="E19" s="16" t="s">
        <v>966</v>
      </c>
      <c r="F19" s="16" t="s">
        <v>967</v>
      </c>
      <c r="G19" s="16" t="s">
        <v>968</v>
      </c>
      <c r="H19" s="16" t="s">
        <v>969</v>
      </c>
      <c r="I19" s="23" t="s">
        <v>923</v>
      </c>
      <c r="J19" s="234">
        <v>45170</v>
      </c>
      <c r="K19" s="435"/>
      <c r="L19" s="435"/>
      <c r="M19" s="5"/>
      <c r="N19" s="428"/>
    </row>
    <row r="20" spans="2:14" x14ac:dyDescent="0.35">
      <c r="B20" s="431"/>
      <c r="C20" s="431"/>
      <c r="D20" s="431"/>
      <c r="E20" s="16"/>
      <c r="F20" s="16"/>
      <c r="I20" s="23"/>
      <c r="J20" s="234"/>
      <c r="K20" s="16"/>
      <c r="L20" s="16"/>
      <c r="M20" s="5"/>
      <c r="N20" s="428"/>
    </row>
    <row r="21" spans="2:14" ht="87" x14ac:dyDescent="0.35">
      <c r="B21" s="16" t="s">
        <v>970</v>
      </c>
      <c r="C21" s="430" t="s">
        <v>561</v>
      </c>
      <c r="D21" s="431" t="s">
        <v>971</v>
      </c>
      <c r="E21" s="16" t="s">
        <v>972</v>
      </c>
      <c r="F21" s="16" t="s">
        <v>961</v>
      </c>
      <c r="G21" s="16" t="s">
        <v>973</v>
      </c>
      <c r="H21" s="16" t="s">
        <v>974</v>
      </c>
      <c r="I21" s="23" t="s">
        <v>923</v>
      </c>
      <c r="J21" s="234">
        <v>45170</v>
      </c>
      <c r="K21" s="16" t="s">
        <v>975</v>
      </c>
      <c r="L21" s="16" t="s">
        <v>976</v>
      </c>
      <c r="M21" s="398"/>
      <c r="N21" s="428"/>
    </row>
    <row r="22" spans="2:14" ht="72.5" x14ac:dyDescent="0.35">
      <c r="B22" s="16"/>
      <c r="C22" s="430"/>
      <c r="D22" s="431"/>
      <c r="E22" s="16" t="s">
        <v>972</v>
      </c>
      <c r="F22" s="16" t="s">
        <v>977</v>
      </c>
      <c r="G22" s="16" t="s">
        <v>969</v>
      </c>
      <c r="H22" s="16" t="s">
        <v>978</v>
      </c>
      <c r="I22" s="23" t="s">
        <v>923</v>
      </c>
      <c r="J22" s="234">
        <v>45170</v>
      </c>
      <c r="K22" s="16" t="s">
        <v>975</v>
      </c>
      <c r="L22" s="16" t="s">
        <v>979</v>
      </c>
      <c r="M22" s="398"/>
      <c r="N22" s="428"/>
    </row>
    <row r="23" spans="2:14" x14ac:dyDescent="0.35">
      <c r="B23" s="16"/>
      <c r="C23" s="430"/>
      <c r="D23" s="431"/>
      <c r="E23" s="16"/>
      <c r="F23" s="16"/>
      <c r="G23" s="16"/>
      <c r="H23" s="16"/>
      <c r="I23" s="16"/>
      <c r="J23" s="235"/>
      <c r="K23" s="16"/>
      <c r="L23" s="16"/>
      <c r="M23" s="398"/>
      <c r="N23" s="428"/>
    </row>
    <row r="24" spans="2:14" x14ac:dyDescent="0.35">
      <c r="B24" s="55" t="s">
        <v>980</v>
      </c>
      <c r="C24" s="1"/>
      <c r="D24" s="1"/>
      <c r="E24" s="1"/>
      <c r="F24" s="1"/>
      <c r="G24" s="1"/>
      <c r="H24" s="1"/>
      <c r="I24" s="4"/>
      <c r="J24" s="4"/>
      <c r="K24" s="1"/>
      <c r="L24" s="1"/>
      <c r="M24" s="1"/>
      <c r="N24" s="1"/>
    </row>
    <row r="25" spans="2:14" x14ac:dyDescent="0.35">
      <c r="B25" s="1"/>
      <c r="C25" s="1"/>
      <c r="D25" s="1"/>
      <c r="E25" s="1"/>
      <c r="F25" s="1"/>
      <c r="G25" s="1"/>
      <c r="H25" s="1"/>
      <c r="I25" s="4"/>
      <c r="J25" s="4"/>
      <c r="K25" s="1"/>
      <c r="L25" s="1"/>
      <c r="M25" s="1"/>
      <c r="N25" s="1"/>
    </row>
  </sheetData>
  <mergeCells count="27">
    <mergeCell ref="B12:B13"/>
    <mergeCell ref="N10:N11"/>
    <mergeCell ref="B10:B11"/>
    <mergeCell ref="C10:C11"/>
    <mergeCell ref="D10:D11"/>
    <mergeCell ref="E10:E11"/>
    <mergeCell ref="F10:F11"/>
    <mergeCell ref="G10:G11"/>
    <mergeCell ref="H10:H11"/>
    <mergeCell ref="I10:I11"/>
    <mergeCell ref="J10:J11"/>
    <mergeCell ref="M21:M23"/>
    <mergeCell ref="N21:N23"/>
    <mergeCell ref="B7:H7"/>
    <mergeCell ref="C21:C23"/>
    <mergeCell ref="D21:D23"/>
    <mergeCell ref="N14:N17"/>
    <mergeCell ref="B18:B20"/>
    <mergeCell ref="C18:C20"/>
    <mergeCell ref="D18:D20"/>
    <mergeCell ref="N18:N20"/>
    <mergeCell ref="C12:C13"/>
    <mergeCell ref="D12:D13"/>
    <mergeCell ref="N12:N13"/>
    <mergeCell ref="B14:B17"/>
    <mergeCell ref="C14:C17"/>
    <mergeCell ref="D14: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EC2CB-B7A5-497A-90C4-F9D8E4709964}">
  <dimension ref="B5:G144"/>
  <sheetViews>
    <sheetView showGridLines="0" topLeftCell="A2" workbookViewId="0">
      <selection activeCell="F66" sqref="F66"/>
    </sheetView>
  </sheetViews>
  <sheetFormatPr defaultColWidth="9.1796875" defaultRowHeight="14.5" x14ac:dyDescent="0.35"/>
  <cols>
    <col min="1" max="1" width="3.26953125" style="181" customWidth="1"/>
    <col min="2" max="2" width="29" style="181" customWidth="1"/>
    <col min="3" max="3" width="20.26953125" style="181" customWidth="1"/>
    <col min="4" max="4" width="60.7265625" style="181" customWidth="1"/>
    <col min="5" max="5" width="20.7265625" style="181" customWidth="1"/>
    <col min="6" max="6" width="67" style="181" customWidth="1"/>
    <col min="7" max="16384" width="9.1796875" style="181"/>
  </cols>
  <sheetData>
    <row r="5" spans="2:7" ht="18.5" x14ac:dyDescent="0.35">
      <c r="B5" s="345" t="s">
        <v>125</v>
      </c>
    </row>
    <row r="6" spans="2:7" x14ac:dyDescent="0.35">
      <c r="B6" s="181" t="s">
        <v>126</v>
      </c>
    </row>
    <row r="7" spans="2:7" ht="29" x14ac:dyDescent="0.35">
      <c r="B7" s="346" t="s">
        <v>8</v>
      </c>
      <c r="C7" s="347" t="s">
        <v>9</v>
      </c>
      <c r="D7" s="348" t="s">
        <v>10</v>
      </c>
      <c r="E7" s="349" t="s">
        <v>127</v>
      </c>
      <c r="F7" s="350" t="s">
        <v>128</v>
      </c>
    </row>
    <row r="8" spans="2:7" ht="20.25" customHeight="1" x14ac:dyDescent="0.35">
      <c r="B8" s="110" t="s">
        <v>129</v>
      </c>
      <c r="C8" s="111"/>
      <c r="D8" s="112"/>
      <c r="E8" s="113"/>
      <c r="F8" s="114"/>
    </row>
    <row r="9" spans="2:7" ht="15.5" x14ac:dyDescent="0.35">
      <c r="B9" s="267" t="s">
        <v>130</v>
      </c>
      <c r="C9" s="268"/>
      <c r="D9" s="268"/>
      <c r="E9" s="198"/>
      <c r="F9" s="201"/>
    </row>
    <row r="10" spans="2:7" ht="15" customHeight="1" x14ac:dyDescent="0.35">
      <c r="B10" s="269" t="s">
        <v>131</v>
      </c>
      <c r="C10" s="270" t="s">
        <v>132</v>
      </c>
      <c r="D10" s="271" t="s">
        <v>133</v>
      </c>
      <c r="E10" s="328" t="s">
        <v>134</v>
      </c>
      <c r="F10" s="351" t="s">
        <v>135</v>
      </c>
      <c r="G10" s="352"/>
    </row>
    <row r="11" spans="2:7" x14ac:dyDescent="0.35">
      <c r="B11" s="247" t="s">
        <v>131</v>
      </c>
      <c r="C11" s="272" t="s">
        <v>136</v>
      </c>
      <c r="D11" s="273" t="s">
        <v>137</v>
      </c>
      <c r="E11" s="329" t="s">
        <v>138</v>
      </c>
      <c r="F11" s="353" t="s">
        <v>135</v>
      </c>
    </row>
    <row r="12" spans="2:7" ht="15" customHeight="1" x14ac:dyDescent="0.35">
      <c r="B12" s="274" t="s">
        <v>131</v>
      </c>
      <c r="C12" s="275" t="s">
        <v>139</v>
      </c>
      <c r="D12" s="276" t="s">
        <v>140</v>
      </c>
      <c r="E12" s="330" t="s">
        <v>141</v>
      </c>
      <c r="F12" s="277"/>
    </row>
    <row r="13" spans="2:7" ht="122.25" customHeight="1" x14ac:dyDescent="0.35">
      <c r="B13" s="247" t="s">
        <v>131</v>
      </c>
      <c r="C13" s="272" t="s">
        <v>142</v>
      </c>
      <c r="D13" s="273" t="s">
        <v>143</v>
      </c>
      <c r="E13" s="329" t="s">
        <v>144</v>
      </c>
      <c r="F13" s="287" t="s">
        <v>145</v>
      </c>
    </row>
    <row r="14" spans="2:7" ht="67.5" customHeight="1" x14ac:dyDescent="0.35">
      <c r="B14" s="274" t="s">
        <v>131</v>
      </c>
      <c r="C14" s="275" t="s">
        <v>146</v>
      </c>
      <c r="D14" s="276" t="s">
        <v>147</v>
      </c>
      <c r="E14" s="330" t="s">
        <v>141</v>
      </c>
      <c r="F14" s="278" t="s">
        <v>148</v>
      </c>
    </row>
    <row r="15" spans="2:7" ht="31.5" customHeight="1" x14ac:dyDescent="0.35">
      <c r="B15" s="247" t="s">
        <v>131</v>
      </c>
      <c r="C15" s="272" t="s">
        <v>149</v>
      </c>
      <c r="D15" s="273" t="s">
        <v>150</v>
      </c>
      <c r="E15" s="329" t="s">
        <v>138</v>
      </c>
      <c r="F15" s="279"/>
    </row>
    <row r="16" spans="2:7" ht="30" customHeight="1" x14ac:dyDescent="0.35">
      <c r="B16" s="280" t="s">
        <v>131</v>
      </c>
      <c r="C16" s="281" t="s">
        <v>12</v>
      </c>
      <c r="D16" s="282" t="s">
        <v>13</v>
      </c>
      <c r="E16" s="331" t="s">
        <v>151</v>
      </c>
      <c r="F16" s="256" t="s">
        <v>152</v>
      </c>
    </row>
    <row r="17" spans="2:6" ht="18" customHeight="1" x14ac:dyDescent="0.35">
      <c r="B17" s="247" t="s">
        <v>131</v>
      </c>
      <c r="C17" s="272" t="s">
        <v>14</v>
      </c>
      <c r="D17" s="273" t="s">
        <v>15</v>
      </c>
      <c r="E17" s="331" t="s">
        <v>151</v>
      </c>
      <c r="F17" s="248" t="s">
        <v>152</v>
      </c>
    </row>
    <row r="18" spans="2:6" x14ac:dyDescent="0.35">
      <c r="B18" s="280" t="s">
        <v>131</v>
      </c>
      <c r="C18" s="281" t="s">
        <v>153</v>
      </c>
      <c r="D18" s="282" t="s">
        <v>154</v>
      </c>
      <c r="E18" s="331" t="s">
        <v>155</v>
      </c>
      <c r="F18" s="283" t="s">
        <v>156</v>
      </c>
    </row>
    <row r="19" spans="2:6" x14ac:dyDescent="0.35">
      <c r="B19" s="247" t="s">
        <v>131</v>
      </c>
      <c r="C19" s="272" t="s">
        <v>157</v>
      </c>
      <c r="D19" s="273" t="s">
        <v>158</v>
      </c>
      <c r="E19" s="329" t="s">
        <v>159</v>
      </c>
      <c r="F19" s="353" t="s">
        <v>160</v>
      </c>
    </row>
    <row r="20" spans="2:6" x14ac:dyDescent="0.35">
      <c r="B20" s="280" t="s">
        <v>131</v>
      </c>
      <c r="C20" s="281" t="s">
        <v>161</v>
      </c>
      <c r="D20" s="282" t="s">
        <v>162</v>
      </c>
      <c r="E20" s="332"/>
      <c r="F20" s="284" t="s">
        <v>163</v>
      </c>
    </row>
    <row r="21" spans="2:6" ht="29" x14ac:dyDescent="0.35">
      <c r="B21" s="247" t="s">
        <v>131</v>
      </c>
      <c r="C21" s="272" t="s">
        <v>164</v>
      </c>
      <c r="D21" s="273" t="s">
        <v>165</v>
      </c>
      <c r="E21" s="331" t="s">
        <v>155</v>
      </c>
      <c r="F21" s="285" t="s">
        <v>166</v>
      </c>
    </row>
    <row r="22" spans="2:6" ht="29" x14ac:dyDescent="0.35">
      <c r="B22" s="280" t="s">
        <v>131</v>
      </c>
      <c r="C22" s="281" t="s">
        <v>167</v>
      </c>
      <c r="D22" s="282" t="s">
        <v>168</v>
      </c>
      <c r="E22" s="331" t="s">
        <v>169</v>
      </c>
      <c r="F22" s="286" t="s">
        <v>170</v>
      </c>
    </row>
    <row r="23" spans="2:6" ht="29" x14ac:dyDescent="0.35">
      <c r="B23" s="247" t="s">
        <v>131</v>
      </c>
      <c r="C23" s="272" t="s">
        <v>171</v>
      </c>
      <c r="D23" s="273" t="s">
        <v>172</v>
      </c>
      <c r="E23" s="329" t="s">
        <v>173</v>
      </c>
      <c r="F23" s="354" t="s">
        <v>174</v>
      </c>
    </row>
    <row r="24" spans="2:6" x14ac:dyDescent="0.35">
      <c r="B24" s="402" t="s">
        <v>131</v>
      </c>
      <c r="C24" s="401" t="s">
        <v>175</v>
      </c>
      <c r="D24" s="400" t="s">
        <v>176</v>
      </c>
      <c r="E24" s="399" t="s">
        <v>177</v>
      </c>
      <c r="F24" s="355" t="s">
        <v>178</v>
      </c>
    </row>
    <row r="25" spans="2:6" x14ac:dyDescent="0.35">
      <c r="B25" s="402"/>
      <c r="C25" s="401"/>
      <c r="D25" s="400"/>
      <c r="E25" s="399"/>
      <c r="F25" s="355" t="s">
        <v>179</v>
      </c>
    </row>
    <row r="26" spans="2:6" ht="17.25" customHeight="1" x14ac:dyDescent="0.35">
      <c r="B26" s="247" t="s">
        <v>131</v>
      </c>
      <c r="C26" s="272" t="s">
        <v>180</v>
      </c>
      <c r="D26" s="273" t="s">
        <v>181</v>
      </c>
      <c r="E26" s="329" t="s">
        <v>182</v>
      </c>
      <c r="F26" s="287"/>
    </row>
    <row r="27" spans="2:6" ht="22.5" customHeight="1" x14ac:dyDescent="0.35">
      <c r="B27" s="280" t="s">
        <v>131</v>
      </c>
      <c r="C27" s="281" t="s">
        <v>183</v>
      </c>
      <c r="D27" s="282" t="s">
        <v>184</v>
      </c>
      <c r="E27" s="332"/>
      <c r="F27" s="286" t="s">
        <v>185</v>
      </c>
    </row>
    <row r="28" spans="2:6" x14ac:dyDescent="0.35">
      <c r="B28" s="247" t="s">
        <v>131</v>
      </c>
      <c r="C28" s="272" t="s">
        <v>186</v>
      </c>
      <c r="D28" s="273" t="s">
        <v>187</v>
      </c>
      <c r="E28" s="199"/>
      <c r="F28" s="353" t="s">
        <v>188</v>
      </c>
    </row>
    <row r="29" spans="2:6" x14ac:dyDescent="0.35">
      <c r="B29" s="280" t="s">
        <v>131</v>
      </c>
      <c r="C29" s="281" t="s">
        <v>189</v>
      </c>
      <c r="D29" s="282" t="s">
        <v>190</v>
      </c>
      <c r="E29" s="332"/>
      <c r="F29" s="355" t="s">
        <v>191</v>
      </c>
    </row>
    <row r="30" spans="2:6" x14ac:dyDescent="0.35">
      <c r="B30" s="247" t="s">
        <v>131</v>
      </c>
      <c r="C30" s="272" t="s">
        <v>192</v>
      </c>
      <c r="D30" s="273" t="s">
        <v>193</v>
      </c>
      <c r="E30" s="329" t="s">
        <v>194</v>
      </c>
      <c r="F30" s="356" t="s">
        <v>191</v>
      </c>
    </row>
    <row r="31" spans="2:6" x14ac:dyDescent="0.35">
      <c r="B31" s="280" t="s">
        <v>131</v>
      </c>
      <c r="C31" s="281" t="s">
        <v>195</v>
      </c>
      <c r="D31" s="282" t="s">
        <v>196</v>
      </c>
      <c r="E31" s="331" t="s">
        <v>197</v>
      </c>
      <c r="F31" s="355" t="s">
        <v>198</v>
      </c>
    </row>
    <row r="32" spans="2:6" ht="29" x14ac:dyDescent="0.35">
      <c r="B32" s="247" t="s">
        <v>131</v>
      </c>
      <c r="C32" s="272" t="s">
        <v>199</v>
      </c>
      <c r="D32" s="273" t="s">
        <v>200</v>
      </c>
      <c r="E32" s="329" t="s">
        <v>201</v>
      </c>
      <c r="F32" s="354" t="s">
        <v>202</v>
      </c>
    </row>
    <row r="33" spans="2:6" x14ac:dyDescent="0.35">
      <c r="B33" s="274" t="s">
        <v>131</v>
      </c>
      <c r="C33" s="275" t="s">
        <v>203</v>
      </c>
      <c r="D33" s="276" t="s">
        <v>204</v>
      </c>
      <c r="E33" s="330" t="s">
        <v>205</v>
      </c>
      <c r="F33" s="277"/>
    </row>
    <row r="34" spans="2:6" ht="29" x14ac:dyDescent="0.35">
      <c r="B34" s="247" t="s">
        <v>131</v>
      </c>
      <c r="C34" s="272" t="s">
        <v>206</v>
      </c>
      <c r="D34" s="273" t="s">
        <v>207</v>
      </c>
      <c r="E34" s="329" t="s">
        <v>208</v>
      </c>
      <c r="F34" s="287"/>
    </row>
    <row r="35" spans="2:6" ht="23.25" customHeight="1" x14ac:dyDescent="0.35">
      <c r="B35" s="274" t="s">
        <v>131</v>
      </c>
      <c r="C35" s="275" t="s">
        <v>209</v>
      </c>
      <c r="D35" s="276" t="s">
        <v>210</v>
      </c>
      <c r="E35" s="330" t="s">
        <v>211</v>
      </c>
      <c r="F35" s="277"/>
    </row>
    <row r="36" spans="2:6" x14ac:dyDescent="0.35">
      <c r="B36" s="247" t="s">
        <v>131</v>
      </c>
      <c r="C36" s="272" t="s">
        <v>212</v>
      </c>
      <c r="D36" s="273" t="s">
        <v>213</v>
      </c>
      <c r="E36" s="329" t="s">
        <v>214</v>
      </c>
      <c r="F36" s="287"/>
    </row>
    <row r="37" spans="2:6" x14ac:dyDescent="0.35">
      <c r="B37" s="274" t="s">
        <v>131</v>
      </c>
      <c r="C37" s="275" t="s">
        <v>215</v>
      </c>
      <c r="D37" s="276" t="s">
        <v>216</v>
      </c>
      <c r="E37" s="330" t="s">
        <v>217</v>
      </c>
      <c r="F37" s="277"/>
    </row>
    <row r="38" spans="2:6" x14ac:dyDescent="0.35">
      <c r="B38" s="247" t="s">
        <v>131</v>
      </c>
      <c r="C38" s="272" t="s">
        <v>218</v>
      </c>
      <c r="D38" s="273" t="s">
        <v>219</v>
      </c>
      <c r="E38" s="329" t="s">
        <v>220</v>
      </c>
      <c r="F38" s="287"/>
    </row>
    <row r="39" spans="2:6" x14ac:dyDescent="0.35">
      <c r="B39" s="280" t="s">
        <v>131</v>
      </c>
      <c r="C39" s="281" t="s">
        <v>16</v>
      </c>
      <c r="D39" s="282" t="s">
        <v>17</v>
      </c>
      <c r="E39" s="331" t="s">
        <v>221</v>
      </c>
      <c r="F39" s="256" t="s">
        <v>152</v>
      </c>
    </row>
    <row r="40" spans="2:6" x14ac:dyDescent="0.35">
      <c r="B40" s="247" t="s">
        <v>222</v>
      </c>
      <c r="C40" s="272" t="s">
        <v>223</v>
      </c>
      <c r="D40" s="273" t="s">
        <v>224</v>
      </c>
      <c r="E40" s="329" t="s">
        <v>225</v>
      </c>
      <c r="F40" s="287"/>
    </row>
    <row r="41" spans="2:6" x14ac:dyDescent="0.35">
      <c r="B41" s="274" t="s">
        <v>222</v>
      </c>
      <c r="C41" s="275" t="s">
        <v>226</v>
      </c>
      <c r="D41" s="276" t="s">
        <v>227</v>
      </c>
      <c r="E41" s="330" t="s">
        <v>225</v>
      </c>
      <c r="F41" s="277"/>
    </row>
    <row r="42" spans="2:6" ht="103.5" customHeight="1" x14ac:dyDescent="0.35">
      <c r="B42" s="247" t="s">
        <v>222</v>
      </c>
      <c r="C42" s="272" t="s">
        <v>228</v>
      </c>
      <c r="D42" s="273" t="s">
        <v>229</v>
      </c>
      <c r="E42" s="329" t="s">
        <v>230</v>
      </c>
      <c r="F42" s="287"/>
    </row>
    <row r="43" spans="2:6" s="357" customFormat="1" ht="21.65" customHeight="1" x14ac:dyDescent="0.35">
      <c r="B43" s="288" t="s">
        <v>18</v>
      </c>
      <c r="C43" s="289" t="s">
        <v>19</v>
      </c>
      <c r="D43" s="290" t="s">
        <v>20</v>
      </c>
      <c r="E43" s="333"/>
      <c r="F43" s="256" t="s">
        <v>152</v>
      </c>
    </row>
    <row r="44" spans="2:6" x14ac:dyDescent="0.35">
      <c r="B44" s="406" t="s">
        <v>18</v>
      </c>
      <c r="C44" s="405" t="s">
        <v>231</v>
      </c>
      <c r="D44" s="404" t="s">
        <v>232</v>
      </c>
      <c r="E44" s="403" t="s">
        <v>233</v>
      </c>
      <c r="F44" s="291"/>
    </row>
    <row r="45" spans="2:6" ht="21" customHeight="1" x14ac:dyDescent="0.35">
      <c r="B45" s="406"/>
      <c r="C45" s="405"/>
      <c r="D45" s="404"/>
      <c r="E45" s="403"/>
      <c r="F45" s="356" t="s">
        <v>234</v>
      </c>
    </row>
    <row r="46" spans="2:6" ht="21" customHeight="1" x14ac:dyDescent="0.35">
      <c r="B46" s="263" t="s">
        <v>21</v>
      </c>
      <c r="C46" s="5" t="s">
        <v>22</v>
      </c>
      <c r="D46" s="292" t="s">
        <v>23</v>
      </c>
      <c r="E46" s="334"/>
      <c r="F46" s="248" t="s">
        <v>152</v>
      </c>
    </row>
    <row r="47" spans="2:6" x14ac:dyDescent="0.35">
      <c r="B47" s="255" t="s">
        <v>235</v>
      </c>
      <c r="C47" s="293" t="s">
        <v>236</v>
      </c>
      <c r="D47" s="294" t="s">
        <v>237</v>
      </c>
      <c r="E47" s="335" t="s">
        <v>238</v>
      </c>
      <c r="F47" s="355" t="s">
        <v>239</v>
      </c>
    </row>
    <row r="48" spans="2:6" ht="29" x14ac:dyDescent="0.35">
      <c r="B48" s="247" t="s">
        <v>235</v>
      </c>
      <c r="C48" s="272" t="s">
        <v>240</v>
      </c>
      <c r="D48" s="273" t="s">
        <v>241</v>
      </c>
      <c r="E48" s="329" t="s">
        <v>242</v>
      </c>
      <c r="F48" s="287"/>
    </row>
    <row r="49" spans="2:6" x14ac:dyDescent="0.35">
      <c r="B49" s="255" t="s">
        <v>24</v>
      </c>
      <c r="C49" s="293" t="s">
        <v>25</v>
      </c>
      <c r="D49" s="294" t="s">
        <v>26</v>
      </c>
      <c r="E49" s="335" t="s">
        <v>243</v>
      </c>
      <c r="F49" s="256" t="s">
        <v>152</v>
      </c>
    </row>
    <row r="50" spans="2:6" ht="23.25" customHeight="1" x14ac:dyDescent="0.35">
      <c r="B50" s="247" t="s">
        <v>244</v>
      </c>
      <c r="C50" s="272" t="s">
        <v>245</v>
      </c>
      <c r="D50" s="273" t="s">
        <v>246</v>
      </c>
      <c r="E50" s="329" t="s">
        <v>182</v>
      </c>
      <c r="F50" s="356" t="s">
        <v>247</v>
      </c>
    </row>
    <row r="51" spans="2:6" ht="29" x14ac:dyDescent="0.35">
      <c r="B51" s="255" t="s">
        <v>244</v>
      </c>
      <c r="C51" s="293" t="s">
        <v>248</v>
      </c>
      <c r="D51" s="294" t="s">
        <v>249</v>
      </c>
      <c r="E51" s="335" t="s">
        <v>250</v>
      </c>
      <c r="F51" s="295"/>
    </row>
    <row r="52" spans="2:6" ht="21" customHeight="1" x14ac:dyDescent="0.35">
      <c r="B52" s="247" t="s">
        <v>244</v>
      </c>
      <c r="C52" s="272" t="s">
        <v>251</v>
      </c>
      <c r="D52" s="273" t="s">
        <v>252</v>
      </c>
      <c r="E52" s="329" t="s">
        <v>253</v>
      </c>
      <c r="F52" s="279"/>
    </row>
    <row r="53" spans="2:6" ht="29" x14ac:dyDescent="0.35">
      <c r="B53" s="255" t="s">
        <v>254</v>
      </c>
      <c r="C53" s="293" t="s">
        <v>255</v>
      </c>
      <c r="D53" s="294" t="s">
        <v>256</v>
      </c>
      <c r="E53" s="335" t="s">
        <v>257</v>
      </c>
      <c r="F53" s="295"/>
    </row>
    <row r="54" spans="2:6" x14ac:dyDescent="0.35">
      <c r="B54" s="247" t="s">
        <v>258</v>
      </c>
      <c r="C54" s="272" t="s">
        <v>259</v>
      </c>
      <c r="D54" s="273" t="s">
        <v>260</v>
      </c>
      <c r="E54" s="329" t="s">
        <v>261</v>
      </c>
      <c r="F54" s="356" t="s">
        <v>262</v>
      </c>
    </row>
    <row r="55" spans="2:6" ht="21.75" customHeight="1" x14ac:dyDescent="0.35">
      <c r="B55" s="255" t="s">
        <v>258</v>
      </c>
      <c r="C55" s="293" t="s">
        <v>263</v>
      </c>
      <c r="D55" s="294" t="s">
        <v>264</v>
      </c>
      <c r="E55" s="335" t="s">
        <v>261</v>
      </c>
      <c r="F55" s="355" t="s">
        <v>265</v>
      </c>
    </row>
    <row r="56" spans="2:6" ht="33" customHeight="1" x14ac:dyDescent="0.35">
      <c r="B56" s="296" t="s">
        <v>258</v>
      </c>
      <c r="C56" s="297" t="s">
        <v>266</v>
      </c>
      <c r="D56" s="298" t="s">
        <v>267</v>
      </c>
      <c r="E56" s="329" t="s">
        <v>261</v>
      </c>
      <c r="F56" s="299"/>
    </row>
    <row r="57" spans="2:6" ht="20.25" customHeight="1" x14ac:dyDescent="0.35">
      <c r="B57" s="300" t="s">
        <v>258</v>
      </c>
      <c r="C57" s="301" t="s">
        <v>268</v>
      </c>
      <c r="D57" s="302" t="s">
        <v>269</v>
      </c>
      <c r="E57" s="335"/>
      <c r="F57" s="303" t="s">
        <v>270</v>
      </c>
    </row>
    <row r="58" spans="2:6" x14ac:dyDescent="0.35">
      <c r="B58" s="247" t="s">
        <v>27</v>
      </c>
      <c r="C58" s="272" t="s">
        <v>28</v>
      </c>
      <c r="D58" s="273" t="s">
        <v>29</v>
      </c>
      <c r="E58" s="329" t="s">
        <v>271</v>
      </c>
      <c r="F58" s="248" t="s">
        <v>152</v>
      </c>
    </row>
    <row r="59" spans="2:6" x14ac:dyDescent="0.35">
      <c r="B59" s="255" t="s">
        <v>27</v>
      </c>
      <c r="C59" s="293" t="s">
        <v>30</v>
      </c>
      <c r="D59" s="294" t="s">
        <v>31</v>
      </c>
      <c r="E59" s="335" t="s">
        <v>272</v>
      </c>
      <c r="F59" s="256" t="s">
        <v>152</v>
      </c>
    </row>
    <row r="60" spans="2:6" ht="21" customHeight="1" x14ac:dyDescent="0.35">
      <c r="B60" s="247" t="s">
        <v>27</v>
      </c>
      <c r="C60" s="272" t="s">
        <v>273</v>
      </c>
      <c r="D60" s="273" t="s">
        <v>274</v>
      </c>
      <c r="E60" s="329" t="s">
        <v>271</v>
      </c>
      <c r="F60" s="285" t="s">
        <v>275</v>
      </c>
    </row>
    <row r="61" spans="2:6" ht="24" customHeight="1" x14ac:dyDescent="0.35">
      <c r="B61" s="255" t="s">
        <v>32</v>
      </c>
      <c r="C61" s="293" t="s">
        <v>276</v>
      </c>
      <c r="D61" s="294" t="s">
        <v>277</v>
      </c>
      <c r="E61" s="335" t="s">
        <v>278</v>
      </c>
      <c r="F61" s="355" t="s">
        <v>279</v>
      </c>
    </row>
    <row r="62" spans="2:6" x14ac:dyDescent="0.35">
      <c r="B62" s="247" t="s">
        <v>32</v>
      </c>
      <c r="C62" s="272" t="s">
        <v>280</v>
      </c>
      <c r="D62" s="273" t="s">
        <v>281</v>
      </c>
      <c r="E62" s="329" t="s">
        <v>282</v>
      </c>
      <c r="F62" s="287"/>
    </row>
    <row r="63" spans="2:6" x14ac:dyDescent="0.35">
      <c r="B63" s="255" t="s">
        <v>32</v>
      </c>
      <c r="C63" s="293" t="s">
        <v>33</v>
      </c>
      <c r="D63" s="294" t="s">
        <v>34</v>
      </c>
      <c r="E63" s="335" t="s">
        <v>283</v>
      </c>
      <c r="F63" s="256" t="s">
        <v>152</v>
      </c>
    </row>
    <row r="64" spans="2:6" x14ac:dyDescent="0.35">
      <c r="B64" s="247" t="s">
        <v>32</v>
      </c>
      <c r="C64" s="272" t="s">
        <v>35</v>
      </c>
      <c r="D64" s="273" t="s">
        <v>36</v>
      </c>
      <c r="E64" s="329" t="s">
        <v>283</v>
      </c>
      <c r="F64" s="248" t="s">
        <v>152</v>
      </c>
    </row>
    <row r="65" spans="2:6" x14ac:dyDescent="0.35">
      <c r="B65" s="255" t="s">
        <v>32</v>
      </c>
      <c r="C65" s="293" t="s">
        <v>37</v>
      </c>
      <c r="D65" s="294" t="s">
        <v>38</v>
      </c>
      <c r="E65" s="335"/>
      <c r="F65" s="256" t="s">
        <v>152</v>
      </c>
    </row>
    <row r="66" spans="2:6" ht="43.5" x14ac:dyDescent="0.35">
      <c r="B66" s="247" t="s">
        <v>39</v>
      </c>
      <c r="C66" s="272" t="s">
        <v>284</v>
      </c>
      <c r="D66" s="273" t="s">
        <v>285</v>
      </c>
      <c r="E66" s="329" t="s">
        <v>286</v>
      </c>
      <c r="F66" s="287"/>
    </row>
    <row r="67" spans="2:6" x14ac:dyDescent="0.35">
      <c r="B67" s="255" t="s">
        <v>39</v>
      </c>
      <c r="C67" s="293" t="s">
        <v>287</v>
      </c>
      <c r="D67" s="294" t="s">
        <v>288</v>
      </c>
      <c r="E67" s="335" t="s">
        <v>286</v>
      </c>
      <c r="F67" s="304"/>
    </row>
    <row r="68" spans="2:6" x14ac:dyDescent="0.35">
      <c r="B68" s="247" t="s">
        <v>39</v>
      </c>
      <c r="C68" s="272" t="s">
        <v>40</v>
      </c>
      <c r="D68" s="273" t="s">
        <v>41</v>
      </c>
      <c r="E68" s="329" t="s">
        <v>289</v>
      </c>
      <c r="F68" s="248" t="s">
        <v>152</v>
      </c>
    </row>
    <row r="69" spans="2:6" ht="29" x14ac:dyDescent="0.35">
      <c r="B69" s="305" t="s">
        <v>39</v>
      </c>
      <c r="C69" s="306" t="s">
        <v>42</v>
      </c>
      <c r="D69" s="307" t="s">
        <v>43</v>
      </c>
      <c r="E69" s="200"/>
      <c r="F69" s="256" t="s">
        <v>152</v>
      </c>
    </row>
    <row r="70" spans="2:6" x14ac:dyDescent="0.35">
      <c r="B70" s="247" t="s">
        <v>44</v>
      </c>
      <c r="C70" s="272" t="s">
        <v>45</v>
      </c>
      <c r="D70" s="273" t="s">
        <v>46</v>
      </c>
      <c r="E70" s="329" t="s">
        <v>271</v>
      </c>
      <c r="F70" s="248" t="s">
        <v>152</v>
      </c>
    </row>
    <row r="71" spans="2:6" x14ac:dyDescent="0.35">
      <c r="B71" s="255" t="s">
        <v>44</v>
      </c>
      <c r="C71" s="293" t="s">
        <v>47</v>
      </c>
      <c r="D71" s="294" t="s">
        <v>48</v>
      </c>
      <c r="E71" s="335" t="s">
        <v>271</v>
      </c>
      <c r="F71" s="256" t="s">
        <v>152</v>
      </c>
    </row>
    <row r="72" spans="2:6" x14ac:dyDescent="0.35">
      <c r="B72" s="247" t="s">
        <v>44</v>
      </c>
      <c r="C72" s="272" t="s">
        <v>49</v>
      </c>
      <c r="D72" s="273" t="s">
        <v>50</v>
      </c>
      <c r="E72" s="329" t="s">
        <v>271</v>
      </c>
      <c r="F72" s="248" t="s">
        <v>152</v>
      </c>
    </row>
    <row r="73" spans="2:6" ht="20.25" customHeight="1" x14ac:dyDescent="0.35">
      <c r="B73" s="255" t="s">
        <v>44</v>
      </c>
      <c r="C73" s="293" t="s">
        <v>290</v>
      </c>
      <c r="D73" s="294" t="s">
        <v>291</v>
      </c>
      <c r="E73" s="335" t="s">
        <v>271</v>
      </c>
      <c r="F73" s="355" t="s">
        <v>239</v>
      </c>
    </row>
    <row r="74" spans="2:6" ht="20.25" customHeight="1" x14ac:dyDescent="0.35">
      <c r="B74" s="264" t="s">
        <v>44</v>
      </c>
      <c r="C74" s="265" t="s">
        <v>51</v>
      </c>
      <c r="D74" s="308" t="s">
        <v>292</v>
      </c>
      <c r="E74" s="199"/>
      <c r="F74" s="248" t="s">
        <v>152</v>
      </c>
    </row>
    <row r="75" spans="2:6" x14ac:dyDescent="0.35">
      <c r="B75" s="255" t="s">
        <v>53</v>
      </c>
      <c r="C75" s="293" t="s">
        <v>293</v>
      </c>
      <c r="D75" s="294" t="s">
        <v>294</v>
      </c>
      <c r="E75" s="335" t="s">
        <v>295</v>
      </c>
      <c r="F75" s="304"/>
    </row>
    <row r="76" spans="2:6" x14ac:dyDescent="0.35">
      <c r="B76" s="247" t="s">
        <v>53</v>
      </c>
      <c r="C76" s="272" t="s">
        <v>296</v>
      </c>
      <c r="D76" s="273" t="s">
        <v>297</v>
      </c>
      <c r="E76" s="329" t="s">
        <v>298</v>
      </c>
      <c r="F76" s="287"/>
    </row>
    <row r="77" spans="2:6" x14ac:dyDescent="0.35">
      <c r="B77" s="255" t="s">
        <v>53</v>
      </c>
      <c r="C77" s="293" t="s">
        <v>54</v>
      </c>
      <c r="D77" s="294" t="s">
        <v>55</v>
      </c>
      <c r="E77" s="335" t="s">
        <v>299</v>
      </c>
      <c r="F77" s="256" t="s">
        <v>152</v>
      </c>
    </row>
    <row r="78" spans="2:6" x14ac:dyDescent="0.35">
      <c r="B78" s="247" t="s">
        <v>53</v>
      </c>
      <c r="C78" s="272" t="s">
        <v>300</v>
      </c>
      <c r="D78" s="273" t="s">
        <v>301</v>
      </c>
      <c r="E78" s="329" t="s">
        <v>302</v>
      </c>
      <c r="F78" s="248" t="s">
        <v>152</v>
      </c>
    </row>
    <row r="79" spans="2:6" ht="14.25" customHeight="1" x14ac:dyDescent="0.35">
      <c r="B79" s="288" t="s">
        <v>53</v>
      </c>
      <c r="C79" s="289" t="s">
        <v>303</v>
      </c>
      <c r="D79" s="290" t="s">
        <v>304</v>
      </c>
      <c r="E79" s="335" t="s">
        <v>302</v>
      </c>
      <c r="F79" s="256" t="s">
        <v>152</v>
      </c>
    </row>
    <row r="80" spans="2:6" ht="14.25" customHeight="1" x14ac:dyDescent="0.35">
      <c r="B80" s="266" t="s">
        <v>56</v>
      </c>
      <c r="C80" s="16" t="s">
        <v>57</v>
      </c>
      <c r="D80" s="308" t="s">
        <v>305</v>
      </c>
      <c r="E80" s="199"/>
      <c r="F80" s="248" t="s">
        <v>152</v>
      </c>
    </row>
    <row r="81" spans="2:6" x14ac:dyDescent="0.35">
      <c r="B81" s="288" t="s">
        <v>56</v>
      </c>
      <c r="C81" s="290" t="s">
        <v>306</v>
      </c>
      <c r="D81" s="290" t="s">
        <v>307</v>
      </c>
      <c r="E81" s="335" t="s">
        <v>308</v>
      </c>
      <c r="F81" s="304"/>
    </row>
    <row r="82" spans="2:6" ht="20.25" customHeight="1" x14ac:dyDescent="0.35">
      <c r="B82" s="247" t="s">
        <v>59</v>
      </c>
      <c r="C82" s="272" t="s">
        <v>309</v>
      </c>
      <c r="D82" s="273" t="s">
        <v>310</v>
      </c>
      <c r="E82" s="329" t="s">
        <v>311</v>
      </c>
      <c r="F82" s="287"/>
    </row>
    <row r="83" spans="2:6" ht="20.25" customHeight="1" x14ac:dyDescent="0.35">
      <c r="B83" s="309" t="s">
        <v>59</v>
      </c>
      <c r="C83" s="310" t="s">
        <v>312</v>
      </c>
      <c r="D83" s="311" t="s">
        <v>313</v>
      </c>
      <c r="E83" s="336" t="s">
        <v>314</v>
      </c>
      <c r="F83" s="312"/>
    </row>
    <row r="84" spans="2:6" ht="33" customHeight="1" x14ac:dyDescent="0.35">
      <c r="B84" s="247" t="s">
        <v>59</v>
      </c>
      <c r="C84" s="272" t="s">
        <v>315</v>
      </c>
      <c r="D84" s="273" t="s">
        <v>316</v>
      </c>
      <c r="E84" s="329" t="s">
        <v>311</v>
      </c>
      <c r="F84" s="287"/>
    </row>
    <row r="85" spans="2:6" ht="20.25" customHeight="1" x14ac:dyDescent="0.35">
      <c r="B85" s="309" t="s">
        <v>59</v>
      </c>
      <c r="C85" s="310" t="s">
        <v>317</v>
      </c>
      <c r="D85" s="311" t="s">
        <v>318</v>
      </c>
      <c r="E85" s="336" t="s">
        <v>319</v>
      </c>
      <c r="F85" s="312"/>
    </row>
    <row r="86" spans="2:6" ht="20.25" customHeight="1" x14ac:dyDescent="0.35">
      <c r="B86" s="247" t="s">
        <v>59</v>
      </c>
      <c r="C86" s="272" t="s">
        <v>320</v>
      </c>
      <c r="D86" s="273" t="s">
        <v>321</v>
      </c>
      <c r="E86" s="329" t="s">
        <v>322</v>
      </c>
      <c r="F86" s="287"/>
    </row>
    <row r="87" spans="2:6" ht="33.75" customHeight="1" x14ac:dyDescent="0.35">
      <c r="B87" s="309" t="s">
        <v>59</v>
      </c>
      <c r="C87" s="310" t="s">
        <v>323</v>
      </c>
      <c r="D87" s="311" t="s">
        <v>324</v>
      </c>
      <c r="E87" s="336" t="s">
        <v>311</v>
      </c>
      <c r="F87" s="312"/>
    </row>
    <row r="88" spans="2:6" ht="20.25" customHeight="1" x14ac:dyDescent="0.35">
      <c r="B88" s="266" t="s">
        <v>59</v>
      </c>
      <c r="C88" s="56" t="s">
        <v>60</v>
      </c>
      <c r="D88" s="308" t="s">
        <v>61</v>
      </c>
      <c r="E88" s="199"/>
      <c r="F88" s="248" t="s">
        <v>152</v>
      </c>
    </row>
    <row r="89" spans="2:6" ht="20.25" customHeight="1" x14ac:dyDescent="0.35">
      <c r="B89" s="255" t="s">
        <v>59</v>
      </c>
      <c r="C89" s="293" t="s">
        <v>62</v>
      </c>
      <c r="D89" s="294" t="s">
        <v>63</v>
      </c>
      <c r="E89" s="335" t="s">
        <v>325</v>
      </c>
      <c r="F89" s="256" t="s">
        <v>152</v>
      </c>
    </row>
    <row r="90" spans="2:6" x14ac:dyDescent="0.35">
      <c r="B90" s="247" t="s">
        <v>326</v>
      </c>
      <c r="C90" s="272" t="s">
        <v>327</v>
      </c>
      <c r="D90" s="273" t="s">
        <v>328</v>
      </c>
      <c r="E90" s="329" t="s">
        <v>329</v>
      </c>
      <c r="F90" s="248" t="s">
        <v>152</v>
      </c>
    </row>
    <row r="91" spans="2:6" ht="20.25" customHeight="1" x14ac:dyDescent="0.35">
      <c r="B91" s="247" t="s">
        <v>64</v>
      </c>
      <c r="C91" s="272" t="s">
        <v>65</v>
      </c>
      <c r="D91" s="273" t="s">
        <v>66</v>
      </c>
      <c r="E91" s="329" t="s">
        <v>330</v>
      </c>
      <c r="F91" s="356" t="s">
        <v>331</v>
      </c>
    </row>
    <row r="92" spans="2:6" ht="20.25" customHeight="1" x14ac:dyDescent="0.35">
      <c r="B92" s="288" t="s">
        <v>64</v>
      </c>
      <c r="C92" s="289" t="s">
        <v>332</v>
      </c>
      <c r="D92" s="290" t="s">
        <v>333</v>
      </c>
      <c r="E92" s="335" t="s">
        <v>308</v>
      </c>
      <c r="F92" s="256" t="s">
        <v>152</v>
      </c>
    </row>
    <row r="93" spans="2:6" x14ac:dyDescent="0.35">
      <c r="B93" s="247" t="s">
        <v>334</v>
      </c>
      <c r="C93" s="272" t="s">
        <v>335</v>
      </c>
      <c r="D93" s="273" t="s">
        <v>336</v>
      </c>
      <c r="E93" s="329" t="s">
        <v>253</v>
      </c>
      <c r="F93" s="287"/>
    </row>
    <row r="94" spans="2:6" ht="43.5" x14ac:dyDescent="0.35">
      <c r="B94" s="255" t="s">
        <v>337</v>
      </c>
      <c r="C94" s="293" t="s">
        <v>338</v>
      </c>
      <c r="D94" s="294" t="s">
        <v>339</v>
      </c>
      <c r="E94" s="200"/>
      <c r="F94" s="313" t="s">
        <v>340</v>
      </c>
    </row>
    <row r="95" spans="2:6" ht="70.5" customHeight="1" x14ac:dyDescent="0.35">
      <c r="B95" s="247" t="s">
        <v>341</v>
      </c>
      <c r="C95" s="272" t="s">
        <v>342</v>
      </c>
      <c r="D95" s="273" t="s">
        <v>343</v>
      </c>
      <c r="E95" s="199"/>
      <c r="F95" s="314" t="s">
        <v>344</v>
      </c>
    </row>
    <row r="96" spans="2:6" ht="53.25" customHeight="1" x14ac:dyDescent="0.35">
      <c r="B96" s="255" t="s">
        <v>345</v>
      </c>
      <c r="C96" s="293" t="s">
        <v>346</v>
      </c>
      <c r="D96" s="294" t="s">
        <v>347</v>
      </c>
      <c r="E96" s="200"/>
      <c r="F96" s="313" t="s">
        <v>348</v>
      </c>
    </row>
    <row r="97" spans="2:6" x14ac:dyDescent="0.35">
      <c r="B97" s="247" t="s">
        <v>349</v>
      </c>
      <c r="C97" s="272" t="s">
        <v>350</v>
      </c>
      <c r="D97" s="273" t="s">
        <v>351</v>
      </c>
      <c r="E97" s="329" t="s">
        <v>352</v>
      </c>
      <c r="F97" s="287"/>
    </row>
    <row r="98" spans="2:6" x14ac:dyDescent="0.35">
      <c r="B98" s="255" t="s">
        <v>353</v>
      </c>
      <c r="C98" s="293" t="s">
        <v>354</v>
      </c>
      <c r="D98" s="294" t="s">
        <v>355</v>
      </c>
      <c r="E98" s="335" t="s">
        <v>356</v>
      </c>
      <c r="F98" s="313" t="s">
        <v>357</v>
      </c>
    </row>
    <row r="99" spans="2:6" ht="29" x14ac:dyDescent="0.35">
      <c r="B99" s="247" t="s">
        <v>358</v>
      </c>
      <c r="C99" s="272" t="s">
        <v>359</v>
      </c>
      <c r="D99" s="273" t="s">
        <v>360</v>
      </c>
      <c r="E99" s="329" t="s">
        <v>238</v>
      </c>
      <c r="F99" s="356" t="s">
        <v>239</v>
      </c>
    </row>
    <row r="100" spans="2:6" ht="29" x14ac:dyDescent="0.35">
      <c r="B100" s="255" t="s">
        <v>358</v>
      </c>
      <c r="C100" s="293" t="s">
        <v>361</v>
      </c>
      <c r="D100" s="294" t="s">
        <v>362</v>
      </c>
      <c r="E100" s="335" t="s">
        <v>238</v>
      </c>
      <c r="F100" s="304"/>
    </row>
    <row r="101" spans="2:6" x14ac:dyDescent="0.35">
      <c r="B101" s="247" t="s">
        <v>363</v>
      </c>
      <c r="C101" s="272" t="s">
        <v>364</v>
      </c>
      <c r="D101" s="273" t="s">
        <v>365</v>
      </c>
      <c r="E101" s="329" t="s">
        <v>253</v>
      </c>
      <c r="F101" s="248"/>
    </row>
    <row r="102" spans="2:6" ht="29" x14ac:dyDescent="0.35">
      <c r="B102" s="315" t="s">
        <v>39</v>
      </c>
      <c r="C102" s="316" t="s">
        <v>67</v>
      </c>
      <c r="D102" s="294" t="s">
        <v>366</v>
      </c>
      <c r="E102" s="200"/>
      <c r="F102" s="256" t="s">
        <v>152</v>
      </c>
    </row>
    <row r="103" spans="2:6" x14ac:dyDescent="0.35">
      <c r="B103" s="247" t="s">
        <v>39</v>
      </c>
      <c r="C103" s="272" t="s">
        <v>367</v>
      </c>
      <c r="D103" s="273" t="s">
        <v>368</v>
      </c>
      <c r="E103" s="329" t="s">
        <v>369</v>
      </c>
      <c r="F103" s="287"/>
    </row>
    <row r="104" spans="2:6" ht="29" x14ac:dyDescent="0.35">
      <c r="B104" s="255" t="s">
        <v>370</v>
      </c>
      <c r="C104" s="293" t="s">
        <v>70</v>
      </c>
      <c r="D104" s="294" t="s">
        <v>371</v>
      </c>
      <c r="E104" s="335" t="s">
        <v>299</v>
      </c>
      <c r="F104" s="256" t="s">
        <v>372</v>
      </c>
    </row>
    <row r="105" spans="2:6" ht="29" x14ac:dyDescent="0.35">
      <c r="B105" s="247" t="s">
        <v>373</v>
      </c>
      <c r="C105" s="272" t="s">
        <v>374</v>
      </c>
      <c r="D105" s="273" t="s">
        <v>375</v>
      </c>
      <c r="E105" s="199"/>
      <c r="F105" s="248" t="s">
        <v>376</v>
      </c>
    </row>
    <row r="106" spans="2:6" ht="58" x14ac:dyDescent="0.35">
      <c r="B106" s="309" t="s">
        <v>377</v>
      </c>
      <c r="C106" s="310" t="s">
        <v>378</v>
      </c>
      <c r="D106" s="311" t="s">
        <v>379</v>
      </c>
      <c r="E106" s="336" t="s">
        <v>380</v>
      </c>
      <c r="F106" s="317" t="s">
        <v>381</v>
      </c>
    </row>
    <row r="107" spans="2:6" ht="37.5" customHeight="1" x14ac:dyDescent="0.35">
      <c r="B107" s="247" t="s">
        <v>358</v>
      </c>
      <c r="C107" s="272" t="s">
        <v>382</v>
      </c>
      <c r="D107" s="273" t="s">
        <v>383</v>
      </c>
      <c r="E107" s="199"/>
      <c r="F107" s="248" t="s">
        <v>384</v>
      </c>
    </row>
    <row r="108" spans="2:6" ht="43.5" x14ac:dyDescent="0.35">
      <c r="B108" s="309" t="s">
        <v>358</v>
      </c>
      <c r="C108" s="310" t="s">
        <v>385</v>
      </c>
      <c r="D108" s="311" t="s">
        <v>386</v>
      </c>
      <c r="E108" s="337"/>
      <c r="F108" s="317" t="s">
        <v>387</v>
      </c>
    </row>
    <row r="109" spans="2:6" x14ac:dyDescent="0.35">
      <c r="B109" s="406" t="s">
        <v>388</v>
      </c>
      <c r="C109" s="405" t="s">
        <v>389</v>
      </c>
      <c r="D109" s="404" t="s">
        <v>390</v>
      </c>
      <c r="E109" s="409"/>
      <c r="F109" s="248" t="s">
        <v>391</v>
      </c>
    </row>
    <row r="110" spans="2:6" ht="48" customHeight="1" x14ac:dyDescent="0.35">
      <c r="B110" s="406"/>
      <c r="C110" s="405"/>
      <c r="D110" s="404"/>
      <c r="E110" s="409"/>
      <c r="F110" s="353"/>
    </row>
    <row r="111" spans="2:6" ht="43.5" x14ac:dyDescent="0.35">
      <c r="B111" s="309" t="s">
        <v>392</v>
      </c>
      <c r="C111" s="310" t="s">
        <v>393</v>
      </c>
      <c r="D111" s="311" t="s">
        <v>394</v>
      </c>
      <c r="E111" s="337"/>
      <c r="F111" s="317" t="s">
        <v>395</v>
      </c>
    </row>
    <row r="112" spans="2:6" x14ac:dyDescent="0.35">
      <c r="B112" s="247" t="s">
        <v>396</v>
      </c>
      <c r="C112" s="272" t="s">
        <v>397</v>
      </c>
      <c r="D112" s="273" t="s">
        <v>398</v>
      </c>
      <c r="E112" s="329" t="s">
        <v>399</v>
      </c>
      <c r="F112" s="314" t="s">
        <v>400</v>
      </c>
    </row>
    <row r="113" spans="2:6" ht="21.75" customHeight="1" x14ac:dyDescent="0.35">
      <c r="B113" s="407" t="s">
        <v>401</v>
      </c>
      <c r="C113" s="408"/>
      <c r="D113" s="318" t="s">
        <v>402</v>
      </c>
      <c r="E113" s="338" t="s">
        <v>402</v>
      </c>
      <c r="F113" s="319" t="s">
        <v>402</v>
      </c>
    </row>
    <row r="114" spans="2:6" ht="29" x14ac:dyDescent="0.35">
      <c r="B114" s="274" t="s">
        <v>72</v>
      </c>
      <c r="C114" s="275" t="s">
        <v>73</v>
      </c>
      <c r="D114" s="276" t="s">
        <v>403</v>
      </c>
      <c r="E114" s="339"/>
      <c r="F114" s="278" t="s">
        <v>404</v>
      </c>
    </row>
    <row r="115" spans="2:6" x14ac:dyDescent="0.35">
      <c r="B115" s="247" t="s">
        <v>72</v>
      </c>
      <c r="C115" s="272" t="s">
        <v>75</v>
      </c>
      <c r="D115" s="273" t="s">
        <v>76</v>
      </c>
      <c r="E115" s="329" t="s">
        <v>405</v>
      </c>
      <c r="F115" s="248" t="s">
        <v>152</v>
      </c>
    </row>
    <row r="116" spans="2:6" ht="29" x14ac:dyDescent="0.35">
      <c r="B116" s="274" t="s">
        <v>77</v>
      </c>
      <c r="C116" s="275" t="s">
        <v>78</v>
      </c>
      <c r="D116" s="276" t="s">
        <v>79</v>
      </c>
      <c r="E116" s="330" t="s">
        <v>271</v>
      </c>
      <c r="F116" s="277"/>
    </row>
    <row r="117" spans="2:6" ht="43.5" x14ac:dyDescent="0.35">
      <c r="B117" s="247" t="s">
        <v>77</v>
      </c>
      <c r="C117" s="272" t="s">
        <v>406</v>
      </c>
      <c r="D117" s="273" t="s">
        <v>407</v>
      </c>
      <c r="E117" s="329" t="s">
        <v>233</v>
      </c>
      <c r="F117" s="320"/>
    </row>
    <row r="118" spans="2:6" ht="47.25" customHeight="1" x14ac:dyDescent="0.35">
      <c r="B118" s="280" t="s">
        <v>80</v>
      </c>
      <c r="C118" s="321" t="s">
        <v>408</v>
      </c>
      <c r="D118" s="322" t="s">
        <v>82</v>
      </c>
      <c r="E118" s="340"/>
      <c r="F118" s="256" t="s">
        <v>152</v>
      </c>
    </row>
    <row r="119" spans="2:6" ht="29" x14ac:dyDescent="0.35">
      <c r="B119" s="247" t="s">
        <v>83</v>
      </c>
      <c r="C119" s="272" t="s">
        <v>84</v>
      </c>
      <c r="D119" s="273" t="s">
        <v>85</v>
      </c>
      <c r="E119" s="329" t="s">
        <v>271</v>
      </c>
      <c r="F119" s="248" t="s">
        <v>152</v>
      </c>
    </row>
    <row r="120" spans="2:6" ht="43.5" x14ac:dyDescent="0.35">
      <c r="B120" s="280" t="s">
        <v>86</v>
      </c>
      <c r="C120" s="281" t="s">
        <v>87</v>
      </c>
      <c r="D120" s="282" t="s">
        <v>88</v>
      </c>
      <c r="E120" s="331" t="s">
        <v>283</v>
      </c>
      <c r="F120" s="256" t="s">
        <v>152</v>
      </c>
    </row>
    <row r="121" spans="2:6" ht="29" x14ac:dyDescent="0.35">
      <c r="B121" s="247" t="s">
        <v>86</v>
      </c>
      <c r="C121" s="297" t="s">
        <v>89</v>
      </c>
      <c r="D121" s="298" t="s">
        <v>409</v>
      </c>
      <c r="E121" s="329" t="s">
        <v>410</v>
      </c>
      <c r="F121" s="248" t="s">
        <v>411</v>
      </c>
    </row>
    <row r="122" spans="2:6" ht="29" x14ac:dyDescent="0.35">
      <c r="B122" s="280" t="s">
        <v>91</v>
      </c>
      <c r="C122" s="281" t="s">
        <v>92</v>
      </c>
      <c r="D122" s="282" t="s">
        <v>93</v>
      </c>
      <c r="E122" s="341" t="s">
        <v>299</v>
      </c>
      <c r="F122" s="256" t="s">
        <v>152</v>
      </c>
    </row>
    <row r="123" spans="2:6" ht="29" x14ac:dyDescent="0.35">
      <c r="B123" s="247" t="s">
        <v>91</v>
      </c>
      <c r="C123" s="272" t="s">
        <v>94</v>
      </c>
      <c r="D123" s="273" t="s">
        <v>95</v>
      </c>
      <c r="E123" s="342" t="s">
        <v>302</v>
      </c>
      <c r="F123" s="248" t="s">
        <v>152</v>
      </c>
    </row>
    <row r="124" spans="2:6" ht="29" x14ac:dyDescent="0.35">
      <c r="B124" s="280" t="s">
        <v>91</v>
      </c>
      <c r="C124" s="281" t="s">
        <v>96</v>
      </c>
      <c r="D124" s="282" t="s">
        <v>97</v>
      </c>
      <c r="E124" s="341" t="s">
        <v>302</v>
      </c>
      <c r="F124" s="256" t="s">
        <v>152</v>
      </c>
    </row>
    <row r="125" spans="2:6" ht="29" x14ac:dyDescent="0.35">
      <c r="B125" s="247" t="s">
        <v>91</v>
      </c>
      <c r="C125" s="272" t="s">
        <v>98</v>
      </c>
      <c r="D125" s="273" t="s">
        <v>99</v>
      </c>
      <c r="E125" s="342" t="s">
        <v>302</v>
      </c>
      <c r="F125" s="248" t="s">
        <v>152</v>
      </c>
    </row>
    <row r="126" spans="2:6" ht="29" x14ac:dyDescent="0.35">
      <c r="B126" s="280" t="s">
        <v>91</v>
      </c>
      <c r="C126" s="281" t="s">
        <v>100</v>
      </c>
      <c r="D126" s="282" t="s">
        <v>101</v>
      </c>
      <c r="E126" s="341" t="s">
        <v>302</v>
      </c>
      <c r="F126" s="256" t="s">
        <v>152</v>
      </c>
    </row>
    <row r="127" spans="2:6" ht="29" x14ac:dyDescent="0.35">
      <c r="B127" s="247" t="s">
        <v>91</v>
      </c>
      <c r="C127" s="272" t="s">
        <v>102</v>
      </c>
      <c r="D127" s="298" t="s">
        <v>103</v>
      </c>
      <c r="E127" s="342" t="s">
        <v>412</v>
      </c>
      <c r="F127" s="287"/>
    </row>
    <row r="128" spans="2:6" ht="29" x14ac:dyDescent="0.35">
      <c r="B128" s="274" t="s">
        <v>91</v>
      </c>
      <c r="C128" s="275" t="s">
        <v>413</v>
      </c>
      <c r="D128" s="276" t="s">
        <v>414</v>
      </c>
      <c r="E128" s="330" t="s">
        <v>295</v>
      </c>
      <c r="F128" s="277"/>
    </row>
    <row r="129" spans="2:6" ht="29" x14ac:dyDescent="0.35">
      <c r="B129" s="247" t="s">
        <v>104</v>
      </c>
      <c r="C129" s="272" t="s">
        <v>415</v>
      </c>
      <c r="D129" s="273" t="s">
        <v>416</v>
      </c>
      <c r="E129" s="329" t="s">
        <v>286</v>
      </c>
      <c r="F129" s="287"/>
    </row>
    <row r="130" spans="2:6" ht="48.75" customHeight="1" x14ac:dyDescent="0.35">
      <c r="B130" s="274" t="s">
        <v>104</v>
      </c>
      <c r="C130" s="275" t="s">
        <v>105</v>
      </c>
      <c r="D130" s="276" t="s">
        <v>106</v>
      </c>
      <c r="E130" s="339"/>
      <c r="F130" s="256" t="s">
        <v>417</v>
      </c>
    </row>
    <row r="131" spans="2:6" ht="32.25" customHeight="1" x14ac:dyDescent="0.35">
      <c r="B131" s="247" t="s">
        <v>104</v>
      </c>
      <c r="C131" s="272" t="s">
        <v>107</v>
      </c>
      <c r="D131" s="273" t="s">
        <v>108</v>
      </c>
      <c r="E131" s="343"/>
      <c r="F131" s="323" t="s">
        <v>418</v>
      </c>
    </row>
    <row r="132" spans="2:6" ht="29" x14ac:dyDescent="0.35">
      <c r="B132" s="274" t="s">
        <v>109</v>
      </c>
      <c r="C132" s="275" t="s">
        <v>110</v>
      </c>
      <c r="D132" s="276" t="s">
        <v>419</v>
      </c>
      <c r="E132" s="344"/>
      <c r="F132" s="324" t="s">
        <v>420</v>
      </c>
    </row>
    <row r="133" spans="2:6" ht="29" x14ac:dyDescent="0.35">
      <c r="B133" s="247" t="s">
        <v>109</v>
      </c>
      <c r="C133" s="272" t="s">
        <v>112</v>
      </c>
      <c r="D133" s="273" t="s">
        <v>421</v>
      </c>
      <c r="E133" s="343"/>
      <c r="F133" s="323" t="s">
        <v>422</v>
      </c>
    </row>
    <row r="134" spans="2:6" ht="43.5" x14ac:dyDescent="0.35">
      <c r="B134" s="274" t="s">
        <v>109</v>
      </c>
      <c r="C134" s="275" t="s">
        <v>423</v>
      </c>
      <c r="D134" s="276" t="s">
        <v>424</v>
      </c>
      <c r="E134" s="330" t="s">
        <v>425</v>
      </c>
      <c r="F134" s="277"/>
    </row>
    <row r="135" spans="2:6" ht="29" x14ac:dyDescent="0.35">
      <c r="B135" s="247" t="s">
        <v>426</v>
      </c>
      <c r="C135" s="272" t="s">
        <v>427</v>
      </c>
      <c r="D135" s="273" t="s">
        <v>428</v>
      </c>
      <c r="E135" s="329" t="s">
        <v>429</v>
      </c>
      <c r="F135" s="353" t="s">
        <v>430</v>
      </c>
    </row>
    <row r="136" spans="2:6" x14ac:dyDescent="0.35">
      <c r="B136" s="274" t="s">
        <v>426</v>
      </c>
      <c r="C136" s="275" t="s">
        <v>431</v>
      </c>
      <c r="D136" s="276" t="s">
        <v>432</v>
      </c>
      <c r="E136" s="339"/>
      <c r="F136" s="358" t="s">
        <v>433</v>
      </c>
    </row>
    <row r="137" spans="2:6" ht="29" x14ac:dyDescent="0.35">
      <c r="B137" s="247" t="s">
        <v>114</v>
      </c>
      <c r="C137" s="272" t="s">
        <v>115</v>
      </c>
      <c r="D137" s="273" t="s">
        <v>116</v>
      </c>
      <c r="E137" s="342" t="s">
        <v>434</v>
      </c>
      <c r="F137" s="248" t="s">
        <v>152</v>
      </c>
    </row>
    <row r="138" spans="2:6" x14ac:dyDescent="0.35">
      <c r="B138" s="274" t="s">
        <v>114</v>
      </c>
      <c r="C138" s="275" t="s">
        <v>435</v>
      </c>
      <c r="D138" s="276" t="s">
        <v>436</v>
      </c>
      <c r="E138" s="339"/>
      <c r="F138" s="278" t="s">
        <v>433</v>
      </c>
    </row>
    <row r="139" spans="2:6" ht="58" x14ac:dyDescent="0.35">
      <c r="B139" s="247" t="s">
        <v>117</v>
      </c>
      <c r="C139" s="272" t="s">
        <v>118</v>
      </c>
      <c r="D139" s="273" t="s">
        <v>119</v>
      </c>
      <c r="E139" s="329" t="s">
        <v>325</v>
      </c>
      <c r="F139" s="248" t="s">
        <v>152</v>
      </c>
    </row>
    <row r="140" spans="2:6" ht="29" x14ac:dyDescent="0.35">
      <c r="B140" s="274" t="s">
        <v>437</v>
      </c>
      <c r="C140" s="275" t="s">
        <v>438</v>
      </c>
      <c r="D140" s="276" t="s">
        <v>439</v>
      </c>
      <c r="E140" s="330" t="s">
        <v>440</v>
      </c>
      <c r="F140" s="278"/>
    </row>
    <row r="141" spans="2:6" ht="50.25" customHeight="1" x14ac:dyDescent="0.35">
      <c r="B141" s="247" t="s">
        <v>437</v>
      </c>
      <c r="C141" s="272" t="s">
        <v>441</v>
      </c>
      <c r="D141" s="273" t="s">
        <v>442</v>
      </c>
      <c r="E141" s="199"/>
      <c r="F141" s="248" t="s">
        <v>443</v>
      </c>
    </row>
    <row r="142" spans="2:6" ht="97.5" customHeight="1" x14ac:dyDescent="0.35">
      <c r="B142" s="274" t="s">
        <v>120</v>
      </c>
      <c r="C142" s="275" t="s">
        <v>121</v>
      </c>
      <c r="D142" s="276" t="s">
        <v>444</v>
      </c>
      <c r="E142" s="359" t="s">
        <v>445</v>
      </c>
      <c r="F142" s="248" t="s">
        <v>152</v>
      </c>
    </row>
    <row r="143" spans="2:6" ht="29" x14ac:dyDescent="0.35">
      <c r="B143" s="247" t="s">
        <v>120</v>
      </c>
      <c r="C143" s="272" t="s">
        <v>446</v>
      </c>
      <c r="D143" s="273" t="s">
        <v>447</v>
      </c>
      <c r="E143" s="361" t="s">
        <v>448</v>
      </c>
      <c r="F143" s="248" t="s">
        <v>152</v>
      </c>
    </row>
    <row r="144" spans="2:6" ht="29" x14ac:dyDescent="0.35">
      <c r="B144" s="325" t="s">
        <v>120</v>
      </c>
      <c r="C144" s="326" t="s">
        <v>123</v>
      </c>
      <c r="D144" s="327" t="s">
        <v>124</v>
      </c>
      <c r="E144" s="362" t="s">
        <v>449</v>
      </c>
      <c r="F144" s="262"/>
    </row>
  </sheetData>
  <autoFilter ref="B7:F7" xr:uid="{80EEC2CB-B7A5-497A-90C4-F9D8E4709964}"/>
  <mergeCells count="13">
    <mergeCell ref="B113:C113"/>
    <mergeCell ref="D109:D110"/>
    <mergeCell ref="C109:C110"/>
    <mergeCell ref="B109:B110"/>
    <mergeCell ref="E109:E110"/>
    <mergeCell ref="E24:E25"/>
    <mergeCell ref="D24:D25"/>
    <mergeCell ref="C24:C25"/>
    <mergeCell ref="B24:B25"/>
    <mergeCell ref="E44:E45"/>
    <mergeCell ref="D44:D45"/>
    <mergeCell ref="C44:C45"/>
    <mergeCell ref="B44:B45"/>
  </mergeCells>
  <hyperlinks>
    <hyperlink ref="F21" r:id="rId1" display="https://www.equinoxgold.com/wp-content/uploads/2024/04/2024-Management-Info-Circ-and-Notice-of-Meeting.pdf" xr:uid="{95957901-F0FF-4AF2-820D-D4BA16EADC60}"/>
    <hyperlink ref="F57" r:id="rId2" display="https://www.equinoxgold.com/financials/" xr:uid="{EBEEA5F6-CE64-465D-8BC9-4CB7C1B4FA78}"/>
    <hyperlink ref="F10" r:id="rId3" display="https://www.equinoxgold.com/wp-content/uploads/2024/02/2023-Q4-EQX-FS.pdf" xr:uid="{20471E39-B4F4-4A22-943D-7FC6DFE0F30A}"/>
    <hyperlink ref="F11" r:id="rId4" display="https://www.equinoxgold.com/wp-content/uploads/2024/02/2023-Q4-EQX-FS.pdf" xr:uid="{68ADCEF7-10CE-4BE9-916B-C8C65935AC1F}"/>
    <hyperlink ref="F45" r:id="rId5" display="https://www.equinoxgold.com/wp-content/uploads/2024/02/2023-Q4-EQX-MDA.pdf" xr:uid="{272BC396-B93E-4A82-89B6-4E939A2792F1}"/>
    <hyperlink ref="F47" r:id="rId6" display="https://www.equinoxgold.com/wp-content/uploads/2024/02/2023-Q4-EQX-MDA.pdf" xr:uid="{8BB42B5A-7006-4B52-B8E5-1B7527E81A07}"/>
    <hyperlink ref="F50" r:id="rId7" display="https://www.equinoxgold.com/wp-content/uploads/2024/02/2023-Q4-EQX-MDA.pdf" xr:uid="{0F1E154B-0A67-458C-B01D-73136D10E897}"/>
    <hyperlink ref="F55" r:id="rId8" display="https://www.equinoxgold.com/wp-content/uploads/2024/02/2023-Q4-EQX-MDA.pdf" xr:uid="{D6680A85-9E59-4A4A-9F9A-BFCBE7DB9524}"/>
    <hyperlink ref="F61" r:id="rId9" display="https://www.equinoxgold.com/wp-content/uploads/2024/02/2023-Q4-EQX-MDA.pdf" xr:uid="{3D0C0C2E-D7AA-47E5-9D90-FFC49D2095FC}"/>
    <hyperlink ref="F73" r:id="rId10" display="https://www.equinoxgold.com/wp-content/uploads/2024/02/2023-Q4-EQX-MDA.pdf" xr:uid="{546EA1A3-E351-430D-943B-FE261E546996}"/>
    <hyperlink ref="F99" r:id="rId11" display="https://www.equinoxgold.com/wp-content/uploads/2024/02/2023-Q4-EQX-MDA.pdf" xr:uid="{9818A49C-B8A1-43A0-92CF-A0728DB65C44}"/>
    <hyperlink ref="F135" r:id="rId12" display="https://www.equinoxgold.com/wp-content/uploads/2024/02/2023-Q4-EQX-MDA.pdf" xr:uid="{BBD02D52-1E53-47D0-9355-67D736BCA5FF}"/>
    <hyperlink ref="F18" r:id="rId13" xr:uid="{C936CB91-C0F3-4FE3-AA41-66ECEBCA1945}"/>
    <hyperlink ref="F20" r:id="rId14" xr:uid="{88624F28-33E4-4AF4-ADE1-4CA3A0A0AD53}"/>
    <hyperlink ref="F22" r:id="rId15" display="https://www.equinoxgold.com/wp-content/uploads/2024/04/2024-Management-Info-Circ-and-Notice-of-Meeting.pdf" xr:uid="{4742A402-7043-4BF9-B665-AEB0B6C15208}"/>
    <hyperlink ref="F23" r:id="rId16" xr:uid="{AD6B9D2E-9D12-4227-8DE1-533F4C6DFDCB}"/>
    <hyperlink ref="F25" r:id="rId17" xr:uid="{9B8D0EC7-BE9A-4ADD-B2E6-C5F60F1041BC}"/>
    <hyperlink ref="F24" r:id="rId18" xr:uid="{77214826-817C-4A4A-BA4B-EF2209373D61}"/>
    <hyperlink ref="F31" r:id="rId19" xr:uid="{ADFE162E-7FAE-494D-8B71-47A8FFB5D3F1}"/>
    <hyperlink ref="F32" r:id="rId20" xr:uid="{69FD318E-28D3-4636-9FF6-E77948AA50AE}"/>
    <hyperlink ref="F29" r:id="rId21" xr:uid="{B53E8294-736F-46E3-B8D8-AE68478D482D}"/>
    <hyperlink ref="F30" r:id="rId22" xr:uid="{6FF016E4-083D-4D8E-8ED3-168C8A0186B3}"/>
    <hyperlink ref="F54" r:id="rId23" xr:uid="{8F523D49-0337-457D-8231-98D71DBCE255}"/>
    <hyperlink ref="F60" r:id="rId24" xr:uid="{B5F66E0A-895C-4407-B22B-08B598A6DEDD}"/>
    <hyperlink ref="F91" r:id="rId25" xr:uid="{989A4A58-984F-41F0-AC7D-CC505647FFA3}"/>
    <hyperlink ref="F28" r:id="rId26" xr:uid="{DE5D276C-564A-4AA0-BC98-BAB246550D7A}"/>
    <hyperlink ref="F27" r:id="rId27" xr:uid="{149383C4-3F76-46B2-98D3-C703F55E40D7}"/>
    <hyperlink ref="F19" r:id="rId28" xr:uid="{0BF06B80-EEDA-4F39-98BE-D653C0782D46}"/>
  </hyperlinks>
  <pageMargins left="0.7" right="0.7" top="0.75" bottom="0.75" header="0.3" footer="0.3"/>
  <pageSetup orientation="portrait" r:id="rId29"/>
  <drawing r:id="rId3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E531-5784-477B-ADC9-FFF5CC0E95A8}">
  <dimension ref="B5:I93"/>
  <sheetViews>
    <sheetView showGridLines="0" zoomScale="120" zoomScaleNormal="120" workbookViewId="0">
      <selection activeCell="G89" sqref="G89"/>
    </sheetView>
  </sheetViews>
  <sheetFormatPr defaultRowHeight="14.5" x14ac:dyDescent="0.35"/>
  <cols>
    <col min="1" max="1" width="3.26953125" customWidth="1"/>
    <col min="2" max="2" width="5.7265625" customWidth="1"/>
    <col min="3" max="3" width="34.7265625" customWidth="1"/>
    <col min="4" max="4" width="56.54296875" customWidth="1"/>
    <col min="5" max="5" width="24.1796875" style="27" customWidth="1"/>
    <col min="6" max="7" width="20.7265625" style="27" customWidth="1"/>
    <col min="8" max="8" width="16.453125" bestFit="1" customWidth="1"/>
  </cols>
  <sheetData>
    <row r="5" spans="2:9" x14ac:dyDescent="0.35">
      <c r="B5" s="32" t="s">
        <v>450</v>
      </c>
    </row>
    <row r="7" spans="2:9" x14ac:dyDescent="0.35">
      <c r="B7" s="24"/>
      <c r="C7" s="24" t="s">
        <v>451</v>
      </c>
      <c r="D7" s="24"/>
      <c r="E7" s="57">
        <v>2023</v>
      </c>
      <c r="F7" s="25">
        <v>2022</v>
      </c>
      <c r="G7" s="25">
        <v>2021</v>
      </c>
      <c r="H7" s="1"/>
      <c r="I7" s="1"/>
    </row>
    <row r="8" spans="2:9" x14ac:dyDescent="0.35">
      <c r="B8" s="72" t="s">
        <v>452</v>
      </c>
      <c r="C8" s="33"/>
      <c r="D8" s="68"/>
      <c r="E8" s="69"/>
      <c r="F8" s="69"/>
      <c r="G8" s="69"/>
      <c r="H8" s="1"/>
      <c r="I8" s="1"/>
    </row>
    <row r="9" spans="2:9" x14ac:dyDescent="0.35">
      <c r="B9" s="44" t="s">
        <v>453</v>
      </c>
      <c r="C9" s="46"/>
      <c r="D9" s="70"/>
      <c r="E9" s="71"/>
      <c r="F9" s="71"/>
      <c r="G9" s="71"/>
      <c r="H9" s="1"/>
      <c r="I9" s="1"/>
    </row>
    <row r="10" spans="2:9" x14ac:dyDescent="0.35">
      <c r="B10" s="1"/>
      <c r="C10" s="410" t="s">
        <v>73</v>
      </c>
      <c r="D10" s="1" t="s">
        <v>454</v>
      </c>
      <c r="E10" s="3">
        <f>'Tailings and Waste'!L10</f>
        <v>41086171.21484375</v>
      </c>
      <c r="F10" s="3">
        <v>33951361</v>
      </c>
      <c r="G10" s="4" t="s">
        <v>455</v>
      </c>
      <c r="H10" s="1"/>
      <c r="I10" s="1"/>
    </row>
    <row r="11" spans="2:9" x14ac:dyDescent="0.35">
      <c r="B11" s="1"/>
      <c r="C11" s="410"/>
      <c r="D11" s="1" t="s">
        <v>456</v>
      </c>
      <c r="E11" s="3">
        <f>'Tailings and Waste'!L11</f>
        <v>564458</v>
      </c>
      <c r="F11" s="3">
        <v>532319</v>
      </c>
      <c r="G11" s="3">
        <v>602100</v>
      </c>
      <c r="H11" s="1"/>
      <c r="I11" s="1"/>
    </row>
    <row r="12" spans="2:9" x14ac:dyDescent="0.35">
      <c r="B12" s="67" t="s">
        <v>457</v>
      </c>
      <c r="C12" s="33"/>
      <c r="D12" s="68"/>
      <c r="E12" s="69"/>
      <c r="F12" s="69"/>
      <c r="G12" s="69"/>
      <c r="H12" s="1"/>
      <c r="I12" s="1"/>
    </row>
    <row r="13" spans="2:9" x14ac:dyDescent="0.35">
      <c r="B13" s="52" t="s">
        <v>458</v>
      </c>
      <c r="C13" s="46"/>
      <c r="D13" s="70"/>
      <c r="E13" s="71"/>
      <c r="F13" s="71"/>
      <c r="G13" s="71"/>
      <c r="H13" s="1"/>
      <c r="I13" s="1"/>
    </row>
    <row r="14" spans="2:9" x14ac:dyDescent="0.35">
      <c r="B14" s="1"/>
      <c r="C14" s="410" t="s">
        <v>459</v>
      </c>
      <c r="D14" s="1" t="s">
        <v>460</v>
      </c>
      <c r="E14" s="186">
        <f>'Health and Safety'!M22</f>
        <v>1.4673184140296802</v>
      </c>
      <c r="F14" s="4">
        <v>2.12</v>
      </c>
      <c r="G14" s="4">
        <v>3.05</v>
      </c>
      <c r="H14" s="1"/>
      <c r="I14" s="1"/>
    </row>
    <row r="15" spans="2:9" x14ac:dyDescent="0.35">
      <c r="B15" s="1"/>
      <c r="C15" s="410"/>
      <c r="D15" s="1" t="s">
        <v>461</v>
      </c>
      <c r="E15" s="146">
        <f>'Health and Safety'!M23</f>
        <v>0.34237429660692537</v>
      </c>
      <c r="F15" s="4">
        <v>0.34</v>
      </c>
      <c r="G15" s="4">
        <v>0.68</v>
      </c>
      <c r="H15" s="1"/>
      <c r="I15" s="1"/>
    </row>
    <row r="16" spans="2:9" x14ac:dyDescent="0.35">
      <c r="B16" s="1"/>
      <c r="C16" s="410"/>
      <c r="D16" s="1" t="s">
        <v>462</v>
      </c>
      <c r="E16" s="137">
        <f>'Health and Safety'!M27</f>
        <v>1</v>
      </c>
      <c r="F16" s="4">
        <v>0</v>
      </c>
      <c r="G16" s="4">
        <v>0</v>
      </c>
      <c r="H16" s="1"/>
      <c r="I16" s="1"/>
    </row>
    <row r="17" spans="2:9" x14ac:dyDescent="0.35">
      <c r="B17" s="67" t="s">
        <v>463</v>
      </c>
      <c r="C17" s="33"/>
      <c r="D17" s="68"/>
      <c r="E17" s="69"/>
      <c r="F17" s="69"/>
      <c r="G17" s="69"/>
      <c r="H17" s="1"/>
      <c r="I17" s="1"/>
    </row>
    <row r="18" spans="2:9" x14ac:dyDescent="0.35">
      <c r="B18" s="52" t="s">
        <v>464</v>
      </c>
      <c r="C18" s="46"/>
      <c r="D18" s="70"/>
      <c r="E18" s="71"/>
      <c r="F18" s="71"/>
      <c r="G18" s="71"/>
      <c r="H18" s="1"/>
      <c r="I18" s="1"/>
    </row>
    <row r="19" spans="2:9" x14ac:dyDescent="0.35">
      <c r="B19" s="1"/>
      <c r="C19" s="1"/>
      <c r="D19" s="6" t="s">
        <v>465</v>
      </c>
      <c r="E19" s="31">
        <f>'Energy and Emissions'!L27</f>
        <v>5861206.7416446228</v>
      </c>
      <c r="F19" s="31">
        <v>5824321</v>
      </c>
      <c r="G19" s="31">
        <v>5779320</v>
      </c>
      <c r="H19" s="1"/>
      <c r="I19" s="1"/>
    </row>
    <row r="20" spans="2:9" x14ac:dyDescent="0.35">
      <c r="B20" s="1"/>
      <c r="C20" s="410" t="s">
        <v>466</v>
      </c>
      <c r="D20" s="1" t="s">
        <v>467</v>
      </c>
      <c r="E20" s="3">
        <f>SUM('Energy and Emissions'!L20:L22)</f>
        <v>3923038.0742729828</v>
      </c>
      <c r="F20" s="3">
        <v>4050032</v>
      </c>
      <c r="G20" s="3">
        <v>3909257</v>
      </c>
      <c r="H20" s="1"/>
      <c r="I20" s="1"/>
    </row>
    <row r="21" spans="2:9" x14ac:dyDescent="0.35">
      <c r="B21" s="1"/>
      <c r="C21" s="410"/>
      <c r="D21" s="1" t="s">
        <v>468</v>
      </c>
      <c r="E21" s="3">
        <f>'Energy and Emissions'!L23</f>
        <v>31253.939617600001</v>
      </c>
      <c r="F21" s="3">
        <v>46403</v>
      </c>
      <c r="G21" s="3">
        <v>42799</v>
      </c>
      <c r="H21" s="1"/>
      <c r="I21" s="1"/>
    </row>
    <row r="22" spans="2:9" x14ac:dyDescent="0.35">
      <c r="B22" s="1"/>
      <c r="C22" s="410"/>
      <c r="D22" s="1" t="s">
        <v>469</v>
      </c>
      <c r="E22" s="3">
        <f>'Energy and Emissions'!L24</f>
        <v>149030.45131404002</v>
      </c>
      <c r="F22" s="3">
        <v>86106</v>
      </c>
      <c r="G22" s="3">
        <v>80788</v>
      </c>
      <c r="H22" s="1"/>
      <c r="I22" s="1"/>
    </row>
    <row r="23" spans="2:9" x14ac:dyDescent="0.35">
      <c r="B23" s="1"/>
      <c r="C23" s="410"/>
      <c r="D23" s="1" t="s">
        <v>470</v>
      </c>
      <c r="E23" s="3">
        <f>'Energy and Emissions'!L25</f>
        <v>98248.060440000001</v>
      </c>
      <c r="F23" s="3">
        <v>124555</v>
      </c>
      <c r="G23" s="3">
        <v>102441</v>
      </c>
      <c r="H23" s="1"/>
      <c r="I23" s="1"/>
    </row>
    <row r="24" spans="2:9" x14ac:dyDescent="0.35">
      <c r="B24" s="1"/>
      <c r="C24" s="410"/>
      <c r="D24" s="1" t="s">
        <v>471</v>
      </c>
      <c r="E24" s="3">
        <f>'Energy and Emissions'!L26</f>
        <v>1659636.216</v>
      </c>
      <c r="F24" s="3">
        <v>1517226</v>
      </c>
      <c r="G24" s="3">
        <v>1644035</v>
      </c>
      <c r="H24" s="1"/>
      <c r="I24" s="1"/>
    </row>
    <row r="25" spans="2:9" x14ac:dyDescent="0.35">
      <c r="B25" s="1"/>
      <c r="C25" s="410"/>
      <c r="D25" s="1" t="s">
        <v>472</v>
      </c>
      <c r="E25" s="37">
        <v>0.23</v>
      </c>
      <c r="F25" s="4" t="s">
        <v>455</v>
      </c>
      <c r="G25" s="4" t="s">
        <v>455</v>
      </c>
      <c r="H25" s="1"/>
      <c r="I25" s="1"/>
    </row>
    <row r="26" spans="2:9" x14ac:dyDescent="0.35">
      <c r="B26" s="1"/>
      <c r="C26" s="1"/>
      <c r="D26" s="1"/>
      <c r="E26" s="4"/>
      <c r="F26" s="4"/>
      <c r="G26" s="4"/>
      <c r="H26" s="1"/>
      <c r="I26" s="1"/>
    </row>
    <row r="27" spans="2:9" x14ac:dyDescent="0.35">
      <c r="B27" s="11"/>
      <c r="C27" s="11" t="s">
        <v>30</v>
      </c>
      <c r="D27" s="11" t="s">
        <v>473</v>
      </c>
      <c r="E27" s="195">
        <f>'Energy and Emissions'!L49</f>
        <v>10.383778317686389</v>
      </c>
      <c r="F27" s="195">
        <v>11.22</v>
      </c>
      <c r="G27" s="17" t="s">
        <v>455</v>
      </c>
      <c r="H27" s="11"/>
      <c r="I27" s="11"/>
    </row>
    <row r="28" spans="2:9" x14ac:dyDescent="0.35">
      <c r="B28" s="11"/>
      <c r="C28" s="11"/>
      <c r="D28" s="11"/>
      <c r="E28" s="195"/>
      <c r="F28" s="195"/>
      <c r="G28" s="17"/>
      <c r="H28" s="11"/>
      <c r="I28" s="11"/>
    </row>
    <row r="29" spans="2:9" x14ac:dyDescent="0.35">
      <c r="B29" s="1"/>
      <c r="C29" s="1" t="s">
        <v>474</v>
      </c>
      <c r="D29" s="1" t="s">
        <v>475</v>
      </c>
      <c r="E29" s="3">
        <f>'Energy and Emissions'!L40</f>
        <v>278144.77335713821</v>
      </c>
      <c r="F29" s="3">
        <v>281845</v>
      </c>
      <c r="G29" s="3">
        <v>270452</v>
      </c>
      <c r="H29" s="1"/>
      <c r="I29" s="1"/>
    </row>
    <row r="30" spans="2:9" x14ac:dyDescent="0.35">
      <c r="B30" s="1"/>
      <c r="C30" s="1"/>
      <c r="D30" s="1"/>
      <c r="E30" s="4"/>
      <c r="F30" s="4"/>
      <c r="G30" s="4"/>
      <c r="H30" s="1"/>
      <c r="I30" s="1"/>
    </row>
    <row r="31" spans="2:9" x14ac:dyDescent="0.35">
      <c r="B31" s="1"/>
      <c r="C31" s="1" t="s">
        <v>476</v>
      </c>
      <c r="D31" s="1" t="s">
        <v>477</v>
      </c>
      <c r="E31" s="3">
        <f>'Energy and Emissions'!L41</f>
        <v>49634.937380000003</v>
      </c>
      <c r="F31" s="3">
        <v>59302</v>
      </c>
      <c r="G31" s="3">
        <v>108011</v>
      </c>
      <c r="H31" s="1"/>
      <c r="I31" s="1"/>
    </row>
    <row r="32" spans="2:9" x14ac:dyDescent="0.35">
      <c r="B32" s="1"/>
      <c r="C32" s="1"/>
      <c r="D32" s="1"/>
      <c r="E32" s="4"/>
      <c r="F32" s="4"/>
      <c r="G32" s="4"/>
      <c r="H32" s="1"/>
      <c r="I32" s="1"/>
    </row>
    <row r="33" spans="2:9" x14ac:dyDescent="0.35">
      <c r="B33" s="11"/>
      <c r="C33" s="11" t="s">
        <v>49</v>
      </c>
      <c r="D33" s="11" t="s">
        <v>478</v>
      </c>
      <c r="E33" s="17">
        <f>SUM(E29+E31)</f>
        <v>327779.71073713823</v>
      </c>
      <c r="F33" s="17">
        <v>341147</v>
      </c>
      <c r="G33" s="17">
        <v>378463</v>
      </c>
      <c r="H33" s="11"/>
      <c r="I33" s="11"/>
    </row>
    <row r="34" spans="2:9" x14ac:dyDescent="0.35">
      <c r="B34" s="11"/>
      <c r="C34" s="11"/>
      <c r="D34" s="11"/>
      <c r="E34" s="17"/>
      <c r="F34" s="17"/>
      <c r="G34" s="17"/>
      <c r="H34" s="11"/>
      <c r="I34" s="11"/>
    </row>
    <row r="35" spans="2:9" x14ac:dyDescent="0.35">
      <c r="B35" s="1"/>
      <c r="C35" s="11" t="s">
        <v>49</v>
      </c>
      <c r="D35" s="1" t="s">
        <v>479</v>
      </c>
      <c r="E35" s="195">
        <f>'Energy and Emissions'!L53</f>
        <v>0.58069814005140907</v>
      </c>
      <c r="F35" s="4">
        <v>0.66</v>
      </c>
      <c r="G35" s="4" t="s">
        <v>455</v>
      </c>
      <c r="H35" s="1"/>
      <c r="I35" s="1"/>
    </row>
    <row r="36" spans="2:9" x14ac:dyDescent="0.35">
      <c r="B36" s="52" t="s">
        <v>480</v>
      </c>
      <c r="C36" s="46"/>
      <c r="D36" s="52"/>
      <c r="E36" s="121"/>
      <c r="F36" s="71"/>
      <c r="G36" s="71"/>
      <c r="H36" s="1"/>
      <c r="I36" s="1"/>
    </row>
    <row r="37" spans="2:9" x14ac:dyDescent="0.35">
      <c r="B37" s="1"/>
      <c r="C37" s="1"/>
      <c r="D37" s="6" t="s">
        <v>481</v>
      </c>
      <c r="E37" s="9"/>
      <c r="F37" s="4"/>
      <c r="G37" s="4"/>
      <c r="H37" s="1"/>
      <c r="I37" s="1"/>
    </row>
    <row r="38" spans="2:9" x14ac:dyDescent="0.35">
      <c r="B38" s="1"/>
      <c r="C38" s="1" t="s">
        <v>482</v>
      </c>
      <c r="D38" s="1" t="s">
        <v>483</v>
      </c>
      <c r="E38" s="3" t="s">
        <v>484</v>
      </c>
      <c r="F38" s="4" t="s">
        <v>485</v>
      </c>
      <c r="G38" s="4" t="s">
        <v>486</v>
      </c>
      <c r="H38" s="1"/>
      <c r="I38" s="1"/>
    </row>
    <row r="39" spans="2:9" x14ac:dyDescent="0.35">
      <c r="B39" s="1"/>
      <c r="C39" s="1"/>
      <c r="D39" s="1"/>
      <c r="E39" s="4"/>
      <c r="F39" s="4"/>
      <c r="G39" s="4"/>
      <c r="H39" s="1"/>
      <c r="I39" s="1"/>
    </row>
    <row r="40" spans="2:9" x14ac:dyDescent="0.35">
      <c r="B40" s="1"/>
      <c r="C40" s="1"/>
      <c r="D40" s="1" t="s">
        <v>487</v>
      </c>
      <c r="E40" s="3">
        <f>'Water and Effluents'!L33</f>
        <v>38190125.626000002</v>
      </c>
      <c r="F40" s="3">
        <v>5865114</v>
      </c>
      <c r="G40" s="4" t="s">
        <v>455</v>
      </c>
      <c r="H40" s="1"/>
      <c r="I40" s="1"/>
    </row>
    <row r="41" spans="2:9" x14ac:dyDescent="0.35">
      <c r="B41" s="1"/>
      <c r="C41" s="1"/>
      <c r="D41" s="1"/>
      <c r="E41" s="4"/>
      <c r="F41" s="4"/>
      <c r="G41" s="4"/>
      <c r="H41" s="1"/>
      <c r="I41" s="1"/>
    </row>
    <row r="42" spans="2:9" x14ac:dyDescent="0.35">
      <c r="B42" s="1"/>
      <c r="C42" s="1" t="s">
        <v>35</v>
      </c>
      <c r="D42" s="6" t="s">
        <v>488</v>
      </c>
      <c r="E42" s="9"/>
      <c r="F42" s="4"/>
      <c r="G42" s="4"/>
      <c r="H42" s="1"/>
      <c r="I42" s="1"/>
    </row>
    <row r="43" spans="2:9" x14ac:dyDescent="0.35">
      <c r="B43" s="1"/>
      <c r="C43" s="1"/>
      <c r="D43" s="1" t="s">
        <v>489</v>
      </c>
      <c r="E43" s="3">
        <f>'Water and Effluents'!L32</f>
        <v>3242047.6579999998</v>
      </c>
      <c r="F43" s="3">
        <v>3398650</v>
      </c>
      <c r="G43" s="4" t="s">
        <v>455</v>
      </c>
      <c r="H43" s="1"/>
      <c r="I43" s="1"/>
    </row>
    <row r="44" spans="2:9" x14ac:dyDescent="0.35">
      <c r="B44" s="52" t="s">
        <v>490</v>
      </c>
      <c r="C44" s="46"/>
      <c r="D44" s="70"/>
      <c r="E44" s="71"/>
      <c r="F44" s="71"/>
      <c r="G44" s="71"/>
      <c r="H44" s="1"/>
      <c r="I44" s="1"/>
    </row>
    <row r="45" spans="2:9" x14ac:dyDescent="0.35">
      <c r="B45" s="1"/>
      <c r="D45" s="6" t="s">
        <v>491</v>
      </c>
      <c r="E45" s="3"/>
      <c r="F45" s="3"/>
      <c r="G45" s="4"/>
      <c r="H45" s="1"/>
      <c r="I45" s="1"/>
    </row>
    <row r="46" spans="2:9" x14ac:dyDescent="0.35">
      <c r="B46" s="1"/>
      <c r="C46" s="410" t="s">
        <v>492</v>
      </c>
      <c r="D46" s="1" t="s">
        <v>493</v>
      </c>
      <c r="E46" s="3">
        <v>177.12</v>
      </c>
      <c r="F46" s="3">
        <v>196.4</v>
      </c>
      <c r="G46" s="4" t="s">
        <v>455</v>
      </c>
      <c r="H46" s="1"/>
      <c r="I46" s="1"/>
    </row>
    <row r="47" spans="2:9" x14ac:dyDescent="0.35">
      <c r="B47" s="1"/>
      <c r="C47" s="410"/>
      <c r="D47" s="1" t="s">
        <v>494</v>
      </c>
      <c r="E47" s="3">
        <v>47.113999999999997</v>
      </c>
      <c r="F47" s="3">
        <v>145</v>
      </c>
      <c r="G47" s="4" t="s">
        <v>455</v>
      </c>
      <c r="H47" s="1"/>
      <c r="I47" s="1"/>
    </row>
    <row r="48" spans="2:9" x14ac:dyDescent="0.35">
      <c r="B48" s="52" t="s">
        <v>495</v>
      </c>
      <c r="C48" s="46"/>
      <c r="D48" s="70"/>
      <c r="E48" s="71"/>
      <c r="F48" s="71"/>
      <c r="G48" s="71"/>
      <c r="H48" s="1"/>
      <c r="I48" s="1"/>
    </row>
    <row r="49" spans="2:9" x14ac:dyDescent="0.35">
      <c r="B49" s="1"/>
      <c r="C49" s="411" t="s">
        <v>496</v>
      </c>
      <c r="D49" s="6" t="s">
        <v>497</v>
      </c>
      <c r="E49" s="31">
        <f>SUM(E50:E51)</f>
        <v>132374199.74500002</v>
      </c>
      <c r="F49" s="31">
        <v>156083508</v>
      </c>
      <c r="G49" s="31">
        <v>142716728</v>
      </c>
      <c r="H49" s="1"/>
      <c r="I49" s="1"/>
    </row>
    <row r="50" spans="2:9" x14ac:dyDescent="0.35">
      <c r="B50" s="1"/>
      <c r="C50" s="411"/>
      <c r="D50" s="1" t="s">
        <v>498</v>
      </c>
      <c r="E50" s="3">
        <f>'Tailings and Waste'!L20</f>
        <v>119351721.43500002</v>
      </c>
      <c r="F50" s="3">
        <v>146383975</v>
      </c>
      <c r="G50" s="3">
        <v>134733845</v>
      </c>
      <c r="H50" s="1"/>
      <c r="I50" s="1"/>
    </row>
    <row r="51" spans="2:9" x14ac:dyDescent="0.35">
      <c r="B51" s="1"/>
      <c r="C51" s="411"/>
      <c r="D51" s="1" t="s">
        <v>499</v>
      </c>
      <c r="E51" s="3">
        <f>'Tailings and Waste'!L19</f>
        <v>13022478.309999999</v>
      </c>
      <c r="F51" s="3">
        <v>9699533</v>
      </c>
      <c r="G51" s="3">
        <v>7982883</v>
      </c>
      <c r="H51" s="1"/>
      <c r="I51" s="1"/>
    </row>
    <row r="52" spans="2:9" x14ac:dyDescent="0.35">
      <c r="B52" s="1"/>
      <c r="C52" s="1"/>
      <c r="D52" s="1"/>
      <c r="E52" s="4"/>
      <c r="F52" s="4"/>
      <c r="G52" s="4"/>
      <c r="H52" s="1"/>
      <c r="I52" s="1"/>
    </row>
    <row r="53" spans="2:9" x14ac:dyDescent="0.35">
      <c r="B53" s="1"/>
      <c r="C53" s="1" t="s">
        <v>54</v>
      </c>
      <c r="D53" s="6" t="s">
        <v>500</v>
      </c>
      <c r="E53" s="31">
        <f>SUM(E54:E56)</f>
        <v>4428.8</v>
      </c>
      <c r="F53" s="31">
        <v>127879</v>
      </c>
      <c r="G53" s="9" t="s">
        <v>455</v>
      </c>
      <c r="H53" s="1"/>
      <c r="I53" s="1"/>
    </row>
    <row r="54" spans="2:9" x14ac:dyDescent="0.35">
      <c r="B54" s="1"/>
      <c r="C54" s="1" t="s">
        <v>501</v>
      </c>
      <c r="D54" s="1" t="s">
        <v>502</v>
      </c>
      <c r="E54" s="3">
        <f>'Tailings and Waste'!L15</f>
        <v>992.20699999999988</v>
      </c>
      <c r="F54" s="4">
        <v>972</v>
      </c>
      <c r="G54" s="4" t="s">
        <v>455</v>
      </c>
      <c r="H54" s="1"/>
      <c r="I54" s="1"/>
    </row>
    <row r="55" spans="2:9" x14ac:dyDescent="0.35">
      <c r="B55" s="1"/>
      <c r="C55" s="1" t="s">
        <v>503</v>
      </c>
      <c r="D55" s="1" t="s">
        <v>504</v>
      </c>
      <c r="E55" s="3">
        <f>'Tailings and Waste'!L16</f>
        <v>2494.2640000000001</v>
      </c>
      <c r="F55" s="3" t="s">
        <v>505</v>
      </c>
      <c r="G55" s="4" t="s">
        <v>455</v>
      </c>
      <c r="H55" s="134"/>
      <c r="I55" s="1"/>
    </row>
    <row r="56" spans="2:9" x14ac:dyDescent="0.35">
      <c r="B56" s="1"/>
      <c r="C56" s="1" t="s">
        <v>506</v>
      </c>
      <c r="D56" s="1" t="s">
        <v>507</v>
      </c>
      <c r="E56" s="3">
        <f>'Tailings and Waste'!L17</f>
        <v>942.32900000000006</v>
      </c>
      <c r="F56" s="3">
        <v>1096</v>
      </c>
      <c r="G56" s="4" t="s">
        <v>455</v>
      </c>
      <c r="H56" s="1"/>
      <c r="I56" s="1"/>
    </row>
    <row r="57" spans="2:9" x14ac:dyDescent="0.35">
      <c r="B57" s="83" t="s">
        <v>508</v>
      </c>
      <c r="C57" s="1"/>
      <c r="D57" s="1"/>
      <c r="E57" s="3"/>
      <c r="F57" s="3"/>
      <c r="G57" s="4"/>
      <c r="H57" s="1"/>
      <c r="I57" s="1"/>
    </row>
    <row r="58" spans="2:9" x14ac:dyDescent="0.35">
      <c r="B58" s="1"/>
      <c r="C58" s="1"/>
      <c r="D58" s="1"/>
      <c r="E58" s="4"/>
      <c r="F58" s="4"/>
      <c r="G58" s="4"/>
      <c r="H58" s="1"/>
      <c r="I58" s="1"/>
    </row>
    <row r="59" spans="2:9" x14ac:dyDescent="0.35">
      <c r="B59" s="1"/>
      <c r="C59" s="1"/>
      <c r="D59" s="6" t="s">
        <v>509</v>
      </c>
      <c r="E59" s="117">
        <v>0.28999999999999998</v>
      </c>
      <c r="F59" s="7">
        <v>0.63</v>
      </c>
      <c r="G59" s="7">
        <v>0.68</v>
      </c>
      <c r="H59" s="1"/>
      <c r="I59" s="1"/>
    </row>
    <row r="60" spans="2:9" x14ac:dyDescent="0.35">
      <c r="B60" s="67" t="s">
        <v>510</v>
      </c>
      <c r="C60" s="33"/>
      <c r="D60" s="68"/>
      <c r="E60" s="69"/>
      <c r="F60" s="69"/>
      <c r="G60" s="69"/>
      <c r="H60" s="1"/>
      <c r="I60" s="1"/>
    </row>
    <row r="61" spans="2:9" x14ac:dyDescent="0.35">
      <c r="B61" s="52" t="s">
        <v>511</v>
      </c>
      <c r="C61" s="46"/>
      <c r="D61" s="70"/>
      <c r="E61" s="71"/>
      <c r="F61" s="71"/>
      <c r="G61" s="71"/>
      <c r="H61" s="1"/>
      <c r="I61" s="1"/>
    </row>
    <row r="62" spans="2:9" x14ac:dyDescent="0.35">
      <c r="B62" s="1"/>
      <c r="C62" s="1" t="s">
        <v>12</v>
      </c>
      <c r="D62" s="6" t="s">
        <v>512</v>
      </c>
      <c r="E62" s="31">
        <f>SUM(E63:E64)</f>
        <v>8076</v>
      </c>
      <c r="F62" s="31">
        <v>8471</v>
      </c>
      <c r="G62" s="31">
        <v>8420</v>
      </c>
      <c r="H62" s="1"/>
      <c r="I62" s="1"/>
    </row>
    <row r="63" spans="2:9" x14ac:dyDescent="0.35">
      <c r="B63" s="1"/>
      <c r="C63" s="1" t="s">
        <v>14</v>
      </c>
      <c r="D63" s="1" t="s">
        <v>13</v>
      </c>
      <c r="E63" s="3">
        <f>People!N16</f>
        <v>3692</v>
      </c>
      <c r="F63" s="3">
        <v>3434</v>
      </c>
      <c r="G63" s="3">
        <v>3503</v>
      </c>
      <c r="H63" s="1"/>
      <c r="I63" s="1"/>
    </row>
    <row r="64" spans="2:9" x14ac:dyDescent="0.35">
      <c r="B64" s="1"/>
      <c r="C64" s="410" t="s">
        <v>75</v>
      </c>
      <c r="D64" s="1" t="s">
        <v>513</v>
      </c>
      <c r="E64" s="3">
        <v>4384</v>
      </c>
      <c r="F64" s="3">
        <v>5037</v>
      </c>
      <c r="G64" s="3">
        <v>4917</v>
      </c>
      <c r="H64" s="1"/>
      <c r="I64" s="1"/>
    </row>
    <row r="65" spans="2:9" x14ac:dyDescent="0.35">
      <c r="B65" s="1"/>
      <c r="C65" s="410"/>
      <c r="D65" s="1" t="s">
        <v>514</v>
      </c>
      <c r="E65" s="37">
        <f>E64/E62</f>
        <v>0.54284299157999005</v>
      </c>
      <c r="F65" s="37">
        <v>0.59</v>
      </c>
      <c r="G65" s="37">
        <v>0.57999999999999996</v>
      </c>
      <c r="H65" s="1"/>
      <c r="I65" s="1"/>
    </row>
    <row r="66" spans="2:9" x14ac:dyDescent="0.35">
      <c r="B66" s="1"/>
      <c r="C66" s="1" t="s">
        <v>16</v>
      </c>
      <c r="D66" s="1" t="s">
        <v>515</v>
      </c>
      <c r="E66" s="237">
        <v>0.73885586924219915</v>
      </c>
      <c r="F66" s="37">
        <v>0.79</v>
      </c>
      <c r="G66" s="37">
        <v>0.75</v>
      </c>
      <c r="H66" s="1"/>
      <c r="I66" s="1"/>
    </row>
    <row r="67" spans="2:9" x14ac:dyDescent="0.35">
      <c r="B67" s="52" t="s">
        <v>516</v>
      </c>
      <c r="C67" s="46"/>
      <c r="D67" s="70"/>
      <c r="E67" s="71"/>
      <c r="F67" s="71"/>
      <c r="G67" s="71"/>
      <c r="H67" s="1"/>
      <c r="I67" s="1"/>
    </row>
    <row r="68" spans="2:9" x14ac:dyDescent="0.35">
      <c r="B68" s="1"/>
      <c r="C68" s="1" t="s">
        <v>65</v>
      </c>
      <c r="D68" s="6" t="s">
        <v>517</v>
      </c>
      <c r="E68" s="9"/>
      <c r="F68" s="4"/>
      <c r="G68" s="4"/>
      <c r="H68" s="1"/>
      <c r="I68" s="1"/>
    </row>
    <row r="69" spans="2:9" x14ac:dyDescent="0.35">
      <c r="B69" s="1"/>
      <c r="C69" s="1"/>
      <c r="D69" s="1" t="s">
        <v>518</v>
      </c>
      <c r="E69" s="144">
        <f>People!K90</f>
        <v>0.14599133261105091</v>
      </c>
      <c r="F69" s="37">
        <v>0.14000000000000001</v>
      </c>
      <c r="G69" s="37">
        <v>0.14000000000000001</v>
      </c>
      <c r="H69" s="1"/>
      <c r="I69" s="1"/>
    </row>
    <row r="70" spans="2:9" x14ac:dyDescent="0.35">
      <c r="B70" s="1"/>
      <c r="C70" s="1"/>
      <c r="D70" s="1" t="s">
        <v>519</v>
      </c>
      <c r="E70" s="37">
        <f>People!H103</f>
        <v>0.25</v>
      </c>
      <c r="F70" s="37">
        <v>0.22</v>
      </c>
      <c r="G70" s="37">
        <v>0.22</v>
      </c>
      <c r="H70" s="1"/>
      <c r="I70" s="1"/>
    </row>
    <row r="71" spans="2:9" x14ac:dyDescent="0.35">
      <c r="B71" s="1"/>
      <c r="C71" s="1"/>
      <c r="D71" s="1" t="s">
        <v>520</v>
      </c>
      <c r="E71" s="144">
        <f>People!D80/People!D83</f>
        <v>0.30434782608695654</v>
      </c>
      <c r="F71" s="37">
        <v>0.25</v>
      </c>
      <c r="G71" s="4" t="s">
        <v>455</v>
      </c>
      <c r="H71" s="1"/>
      <c r="I71" s="1"/>
    </row>
    <row r="72" spans="2:9" x14ac:dyDescent="0.35">
      <c r="B72" s="1"/>
      <c r="C72" s="1"/>
      <c r="D72" s="1" t="s">
        <v>521</v>
      </c>
      <c r="E72" s="144">
        <f>People!E80/People!E83</f>
        <v>8.3333333333333329E-2</v>
      </c>
      <c r="F72" s="37">
        <v>0.18</v>
      </c>
      <c r="G72" s="4" t="s">
        <v>455</v>
      </c>
      <c r="H72" s="1"/>
      <c r="I72" s="1"/>
    </row>
    <row r="73" spans="2:9" x14ac:dyDescent="0.35">
      <c r="B73" s="1"/>
      <c r="C73" s="1"/>
      <c r="D73" s="1" t="s">
        <v>522</v>
      </c>
      <c r="E73" s="37">
        <v>0.11</v>
      </c>
      <c r="F73" s="37">
        <v>0.1</v>
      </c>
      <c r="G73" s="37">
        <v>0.1</v>
      </c>
      <c r="H73" s="1"/>
      <c r="I73" s="1"/>
    </row>
    <row r="74" spans="2:9" x14ac:dyDescent="0.35">
      <c r="B74" s="1"/>
      <c r="C74" s="1"/>
      <c r="D74" s="1" t="s">
        <v>523</v>
      </c>
      <c r="E74" s="37">
        <f>People!I151</f>
        <v>2.7332117125050404E-2</v>
      </c>
      <c r="F74" s="37">
        <v>0.04</v>
      </c>
      <c r="G74" s="4" t="s">
        <v>455</v>
      </c>
      <c r="H74" s="1"/>
      <c r="I74" s="1"/>
    </row>
    <row r="75" spans="2:9" x14ac:dyDescent="0.35">
      <c r="B75" s="52" t="s">
        <v>524</v>
      </c>
      <c r="C75" s="46"/>
      <c r="D75" s="70"/>
      <c r="E75" s="71"/>
      <c r="F75" s="71"/>
      <c r="G75" s="71"/>
      <c r="H75" s="1"/>
      <c r="I75" s="1"/>
    </row>
    <row r="76" spans="2:9" x14ac:dyDescent="0.35">
      <c r="B76" s="1"/>
      <c r="D76" s="6" t="s">
        <v>525</v>
      </c>
      <c r="E76" s="9"/>
      <c r="F76" s="4"/>
      <c r="G76" s="4"/>
      <c r="H76" s="1"/>
      <c r="I76" s="1"/>
    </row>
    <row r="77" spans="2:9" x14ac:dyDescent="0.35">
      <c r="B77" s="1"/>
      <c r="C77" s="1" t="s">
        <v>57</v>
      </c>
      <c r="D77" s="1" t="s">
        <v>526</v>
      </c>
      <c r="E77" s="37">
        <f>SUM(People!H113+People!H114+People!H115)</f>
        <v>0.23517634844960955</v>
      </c>
      <c r="F77" s="37">
        <v>0.15</v>
      </c>
      <c r="G77" s="4" t="s">
        <v>455</v>
      </c>
      <c r="H77" s="1"/>
      <c r="I77" s="1"/>
    </row>
    <row r="78" spans="2:9" x14ac:dyDescent="0.35">
      <c r="B78" s="1"/>
      <c r="C78" s="1" t="s">
        <v>57</v>
      </c>
      <c r="D78" s="1" t="s">
        <v>527</v>
      </c>
      <c r="E78" s="37">
        <f>SUM(People!H137+People!H138+People!H139)</f>
        <v>0.14777364423653624</v>
      </c>
      <c r="F78" s="37">
        <v>0.17</v>
      </c>
      <c r="G78" s="4" t="s">
        <v>455</v>
      </c>
      <c r="H78" s="145"/>
      <c r="I78" s="1"/>
    </row>
    <row r="79" spans="2:9" x14ac:dyDescent="0.35">
      <c r="B79" s="1"/>
      <c r="C79" s="1" t="s">
        <v>115</v>
      </c>
      <c r="D79" s="1" t="s">
        <v>528</v>
      </c>
      <c r="E79" s="146">
        <f>People!J172/'Performance Summary'!E63</f>
        <v>45.263797399783314</v>
      </c>
      <c r="F79" s="146">
        <v>58.1</v>
      </c>
      <c r="G79" s="4" t="s">
        <v>455</v>
      </c>
      <c r="H79" s="1"/>
      <c r="I79" s="1"/>
    </row>
    <row r="80" spans="2:9" x14ac:dyDescent="0.35">
      <c r="B80" s="1"/>
      <c r="C80" s="1"/>
      <c r="D80" s="1" t="s">
        <v>529</v>
      </c>
      <c r="E80" s="37">
        <f>People!N65</f>
        <v>0.72156013001083419</v>
      </c>
      <c r="F80" s="37">
        <v>0.72</v>
      </c>
      <c r="G80" s="37">
        <v>0.63</v>
      </c>
      <c r="H80" s="1"/>
      <c r="I80" s="1"/>
    </row>
    <row r="81" spans="2:9" x14ac:dyDescent="0.35">
      <c r="B81" s="1"/>
      <c r="C81" s="1" t="s">
        <v>22</v>
      </c>
      <c r="D81" s="1" t="s">
        <v>530</v>
      </c>
      <c r="E81" s="37">
        <v>0.89</v>
      </c>
      <c r="F81" s="37">
        <v>0.86111111111111116</v>
      </c>
      <c r="G81" s="37" t="s">
        <v>455</v>
      </c>
      <c r="H81" s="1"/>
      <c r="I81" s="1"/>
    </row>
    <row r="82" spans="2:9" x14ac:dyDescent="0.35">
      <c r="B82" s="52" t="s">
        <v>531</v>
      </c>
      <c r="C82" s="46"/>
      <c r="D82" s="70"/>
      <c r="E82" s="71"/>
      <c r="F82" s="71"/>
      <c r="G82" s="71"/>
      <c r="H82" s="1"/>
      <c r="I82" s="1"/>
    </row>
    <row r="83" spans="2:9" x14ac:dyDescent="0.35">
      <c r="B83" s="1"/>
      <c r="C83" s="8" t="s">
        <v>431</v>
      </c>
      <c r="D83" s="8" t="s">
        <v>532</v>
      </c>
      <c r="E83" s="122">
        <v>0</v>
      </c>
      <c r="F83" s="4" t="s">
        <v>533</v>
      </c>
      <c r="G83" s="4">
        <v>0</v>
      </c>
      <c r="H83" s="1"/>
      <c r="I83" s="1"/>
    </row>
    <row r="84" spans="2:9" x14ac:dyDescent="0.35">
      <c r="B84" s="1"/>
      <c r="C84" s="39"/>
      <c r="D84" s="1"/>
      <c r="E84" s="4"/>
      <c r="F84" s="4"/>
      <c r="G84" s="4"/>
      <c r="H84" s="1"/>
      <c r="I84" s="1"/>
    </row>
    <row r="85" spans="2:9" x14ac:dyDescent="0.35">
      <c r="B85" s="1"/>
      <c r="C85" s="1" t="s">
        <v>534</v>
      </c>
      <c r="D85" s="1" t="s">
        <v>535</v>
      </c>
      <c r="E85" s="4">
        <v>0</v>
      </c>
      <c r="F85" s="4">
        <v>0</v>
      </c>
      <c r="G85" s="4">
        <v>0</v>
      </c>
      <c r="H85" s="1"/>
      <c r="I85" s="1"/>
    </row>
    <row r="86" spans="2:9" x14ac:dyDescent="0.35">
      <c r="B86" s="1"/>
      <c r="C86" s="1" t="s">
        <v>536</v>
      </c>
      <c r="D86" s="1"/>
      <c r="E86" s="4"/>
      <c r="F86" s="4"/>
      <c r="G86" s="4"/>
      <c r="H86" s="1"/>
      <c r="I86" s="1"/>
    </row>
    <row r="87" spans="2:9" x14ac:dyDescent="0.35">
      <c r="B87" s="52" t="s">
        <v>537</v>
      </c>
      <c r="C87" s="46"/>
      <c r="D87" s="70"/>
      <c r="E87" s="71"/>
      <c r="F87" s="71"/>
      <c r="G87" s="71"/>
      <c r="H87" s="1"/>
      <c r="I87" s="1"/>
    </row>
    <row r="88" spans="2:9" x14ac:dyDescent="0.35">
      <c r="B88" s="1"/>
      <c r="C88" s="1"/>
      <c r="D88" s="6" t="s">
        <v>538</v>
      </c>
      <c r="E88" s="9"/>
      <c r="F88" s="4"/>
      <c r="G88" s="4"/>
      <c r="H88" s="1"/>
      <c r="I88" s="1"/>
    </row>
    <row r="89" spans="2:9" x14ac:dyDescent="0.35">
      <c r="B89" s="1"/>
      <c r="C89" s="1" t="s">
        <v>539</v>
      </c>
      <c r="D89" s="1" t="s">
        <v>540</v>
      </c>
      <c r="E89" s="3">
        <f>'Economic Performance'!J29</f>
        <v>9547639</v>
      </c>
      <c r="F89" s="3" t="s">
        <v>541</v>
      </c>
      <c r="G89" s="4" t="s">
        <v>455</v>
      </c>
      <c r="H89" s="1"/>
      <c r="I89" s="1"/>
    </row>
    <row r="90" spans="2:9" x14ac:dyDescent="0.35">
      <c r="B90" s="1"/>
      <c r="C90" s="1" t="s">
        <v>25</v>
      </c>
      <c r="D90" s="1" t="s">
        <v>542</v>
      </c>
      <c r="E90" s="37">
        <f>'Economic Performance'!J25</f>
        <v>0.13599455036023647</v>
      </c>
      <c r="F90" s="37">
        <v>0.14000000000000001</v>
      </c>
      <c r="G90" s="37">
        <v>0.19</v>
      </c>
      <c r="H90" s="1"/>
      <c r="I90" s="1"/>
    </row>
    <row r="91" spans="2:9" x14ac:dyDescent="0.35">
      <c r="B91" s="48" t="s">
        <v>543</v>
      </c>
      <c r="C91" s="1"/>
      <c r="D91" s="1"/>
      <c r="E91" s="4"/>
      <c r="F91" s="4"/>
      <c r="G91" s="4"/>
      <c r="H91" s="1"/>
      <c r="I91" s="1"/>
    </row>
    <row r="92" spans="2:9" ht="20.25" customHeight="1" x14ac:dyDescent="0.35">
      <c r="B92" s="48" t="s">
        <v>544</v>
      </c>
      <c r="C92" s="1"/>
      <c r="D92" s="1"/>
      <c r="E92" s="4"/>
      <c r="F92" s="37"/>
      <c r="G92" s="37"/>
      <c r="H92" s="1"/>
      <c r="I92" s="1"/>
    </row>
    <row r="93" spans="2:9" x14ac:dyDescent="0.35">
      <c r="B93" s="1"/>
      <c r="C93" s="1"/>
      <c r="D93" s="1"/>
      <c r="E93" s="4"/>
      <c r="F93" s="4"/>
      <c r="G93" s="4"/>
      <c r="H93" s="1"/>
      <c r="I93" s="1"/>
    </row>
  </sheetData>
  <mergeCells count="6">
    <mergeCell ref="C64:C65"/>
    <mergeCell ref="C10:C11"/>
    <mergeCell ref="C14:C16"/>
    <mergeCell ref="C20:C25"/>
    <mergeCell ref="C46:C47"/>
    <mergeCell ref="C49:C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44EFC-8507-45CA-93B0-159C504CE4B8}">
  <dimension ref="B5:O37"/>
  <sheetViews>
    <sheetView showGridLines="0" workbookViewId="0">
      <selection activeCell="E29" sqref="E29"/>
    </sheetView>
  </sheetViews>
  <sheetFormatPr defaultRowHeight="14.5" x14ac:dyDescent="0.35"/>
  <cols>
    <col min="1" max="1" width="3.26953125" customWidth="1"/>
    <col min="2" max="2" width="4.54296875" customWidth="1"/>
    <col min="3" max="3" width="45.54296875" customWidth="1"/>
    <col min="4" max="4" width="17.1796875" customWidth="1"/>
    <col min="5" max="5" width="13" customWidth="1"/>
    <col min="6" max="6" width="15.1796875" customWidth="1"/>
    <col min="7" max="7" width="13.81640625" customWidth="1"/>
    <col min="8" max="8" width="15.54296875" customWidth="1"/>
    <col min="9" max="9" width="14.26953125" customWidth="1"/>
    <col min="10" max="10" width="14" customWidth="1"/>
    <col min="11" max="11" width="17.54296875" customWidth="1"/>
    <col min="12" max="12" width="15.7265625" customWidth="1"/>
  </cols>
  <sheetData>
    <row r="5" spans="2:15" x14ac:dyDescent="0.35">
      <c r="B5" s="32" t="s">
        <v>0</v>
      </c>
    </row>
    <row r="7" spans="2:15" x14ac:dyDescent="0.35">
      <c r="B7" s="32" t="s">
        <v>18</v>
      </c>
    </row>
    <row r="8" spans="2:15" x14ac:dyDescent="0.35">
      <c r="B8" s="24" t="s">
        <v>545</v>
      </c>
      <c r="C8" s="24"/>
      <c r="D8" s="24"/>
      <c r="E8" s="24"/>
      <c r="F8" s="33"/>
      <c r="G8" s="149"/>
      <c r="H8" s="149"/>
      <c r="I8" s="149"/>
      <c r="J8" s="149"/>
      <c r="K8" s="149"/>
      <c r="L8" s="149"/>
      <c r="M8" s="32"/>
      <c r="N8" s="32"/>
      <c r="O8" s="32"/>
    </row>
    <row r="9" spans="2:15" ht="30" customHeight="1" x14ac:dyDescent="0.35">
      <c r="D9" s="174" t="s">
        <v>546</v>
      </c>
      <c r="E9" s="414" t="s">
        <v>547</v>
      </c>
      <c r="F9" s="414"/>
      <c r="G9" s="414"/>
      <c r="H9" s="414"/>
      <c r="I9" s="414"/>
      <c r="J9" s="414"/>
      <c r="K9" s="414"/>
      <c r="L9" s="415" t="s">
        <v>548</v>
      </c>
    </row>
    <row r="10" spans="2:15" ht="43.5" customHeight="1" x14ac:dyDescent="0.35">
      <c r="B10" s="102"/>
      <c r="C10" s="178" t="s">
        <v>549</v>
      </c>
      <c r="D10" s="175" t="s">
        <v>550</v>
      </c>
      <c r="E10" s="226" t="s">
        <v>551</v>
      </c>
      <c r="F10" s="223" t="s">
        <v>552</v>
      </c>
      <c r="G10" s="224" t="s">
        <v>553</v>
      </c>
      <c r="H10" s="175" t="s">
        <v>554</v>
      </c>
      <c r="I10" s="226" t="s">
        <v>555</v>
      </c>
      <c r="J10" s="226" t="s">
        <v>556</v>
      </c>
      <c r="K10" s="175" t="s">
        <v>557</v>
      </c>
      <c r="L10" s="416"/>
      <c r="N10" s="2"/>
    </row>
    <row r="11" spans="2:15" x14ac:dyDescent="0.35">
      <c r="C11" s="177" t="s">
        <v>558</v>
      </c>
      <c r="D11" s="176">
        <v>0</v>
      </c>
      <c r="E11" s="176">
        <v>39796</v>
      </c>
      <c r="F11" s="225">
        <v>27837095.93</v>
      </c>
      <c r="G11" s="225">
        <v>0</v>
      </c>
      <c r="H11" s="176">
        <f>F29</f>
        <v>2842670.78</v>
      </c>
      <c r="I11" s="232">
        <v>550227727</v>
      </c>
      <c r="J11" s="232">
        <v>8061616</v>
      </c>
      <c r="K11" s="228">
        <v>0</v>
      </c>
      <c r="L11" s="229">
        <f t="shared" ref="L11:L14" si="0">D11-SUM(E11:K11)</f>
        <v>-589008905.71000004</v>
      </c>
      <c r="M11" s="221"/>
      <c r="N11" s="221"/>
    </row>
    <row r="12" spans="2:15" x14ac:dyDescent="0.35">
      <c r="C12" s="177" t="s">
        <v>559</v>
      </c>
      <c r="D12" s="176">
        <v>208807294</v>
      </c>
      <c r="E12" s="176">
        <v>83763191</v>
      </c>
      <c r="F12" s="225">
        <v>44799847</v>
      </c>
      <c r="G12" s="225">
        <v>5603544</v>
      </c>
      <c r="H12" s="176">
        <f>G29</f>
        <v>152127.13</v>
      </c>
      <c r="I12" s="225">
        <v>26947576</v>
      </c>
      <c r="J12" s="225">
        <v>16190048</v>
      </c>
      <c r="K12" s="228">
        <v>-552000</v>
      </c>
      <c r="L12" s="229">
        <f t="shared" si="0"/>
        <v>31902960.870000005</v>
      </c>
      <c r="M12" s="221"/>
      <c r="N12" s="221"/>
    </row>
    <row r="13" spans="2:15" x14ac:dyDescent="0.35">
      <c r="C13" s="177" t="s">
        <v>560</v>
      </c>
      <c r="D13" s="176">
        <v>305949476</v>
      </c>
      <c r="E13" s="176">
        <v>190911147</v>
      </c>
      <c r="F13" s="225">
        <v>64879642</v>
      </c>
      <c r="G13" s="225">
        <v>1729458</v>
      </c>
      <c r="H13" s="176">
        <f>H29</f>
        <v>4975628.58</v>
      </c>
      <c r="I13" s="225">
        <v>33821651</v>
      </c>
      <c r="J13" s="225">
        <v>176844</v>
      </c>
      <c r="K13" s="228">
        <v>7339324</v>
      </c>
      <c r="L13" s="229">
        <f t="shared" si="0"/>
        <v>2115781.4199999571</v>
      </c>
      <c r="M13" s="221"/>
      <c r="N13" s="221"/>
    </row>
    <row r="14" spans="2:15" x14ac:dyDescent="0.35">
      <c r="C14" s="177" t="s">
        <v>561</v>
      </c>
      <c r="D14" s="176">
        <v>573434069.5</v>
      </c>
      <c r="E14" s="176">
        <v>296364563</v>
      </c>
      <c r="F14" s="225">
        <v>55159253</v>
      </c>
      <c r="G14" s="225">
        <v>22347767</v>
      </c>
      <c r="H14" s="176">
        <f>I29</f>
        <v>1556680</v>
      </c>
      <c r="I14" s="225">
        <v>84458524</v>
      </c>
      <c r="J14" s="225">
        <v>13341136</v>
      </c>
      <c r="K14" s="228">
        <v>9547000</v>
      </c>
      <c r="L14" s="229">
        <f t="shared" si="0"/>
        <v>90659146.5</v>
      </c>
      <c r="M14" s="221"/>
      <c r="N14" s="221"/>
    </row>
    <row r="15" spans="2:15" x14ac:dyDescent="0.35">
      <c r="C15" s="178" t="s">
        <v>562</v>
      </c>
      <c r="D15" s="176">
        <v>0</v>
      </c>
      <c r="E15" s="220">
        <v>18410446</v>
      </c>
      <c r="F15" s="225">
        <v>27499920</v>
      </c>
      <c r="G15" s="225">
        <v>0</v>
      </c>
      <c r="H15" s="220">
        <f>E29</f>
        <v>20532.509999999998</v>
      </c>
      <c r="I15" s="225">
        <v>0</v>
      </c>
      <c r="J15" s="227">
        <v>64999267</v>
      </c>
      <c r="K15" s="220">
        <v>-2766882</v>
      </c>
      <c r="L15" s="229">
        <f>D15-SUM(E15:K15)</f>
        <v>-108163283.50999999</v>
      </c>
      <c r="M15" s="221"/>
      <c r="N15" s="221"/>
    </row>
    <row r="16" spans="2:15" x14ac:dyDescent="0.35">
      <c r="C16" s="191" t="s">
        <v>563</v>
      </c>
      <c r="D16" s="192">
        <f>SUM(D11:D15)</f>
        <v>1088190839.5</v>
      </c>
      <c r="E16" s="192">
        <f t="shared" ref="E16:L16" si="1">SUM(E11:E15)</f>
        <v>589489143</v>
      </c>
      <c r="F16" s="192">
        <f t="shared" si="1"/>
        <v>220175757.93000001</v>
      </c>
      <c r="G16" s="192">
        <f t="shared" si="1"/>
        <v>29680769</v>
      </c>
      <c r="H16" s="192">
        <f t="shared" si="1"/>
        <v>9547639</v>
      </c>
      <c r="I16" s="192">
        <f t="shared" si="1"/>
        <v>695455478</v>
      </c>
      <c r="J16" s="192">
        <f>SUM(J11:J15)</f>
        <v>102768911</v>
      </c>
      <c r="K16" s="192">
        <f t="shared" si="1"/>
        <v>13567442</v>
      </c>
      <c r="L16" s="192">
        <f t="shared" si="1"/>
        <v>-572494300.43000007</v>
      </c>
      <c r="M16" s="222"/>
      <c r="N16" s="222"/>
    </row>
    <row r="17" spans="2:13" x14ac:dyDescent="0.35">
      <c r="B17" s="230" t="s">
        <v>564</v>
      </c>
      <c r="G17" s="182"/>
    </row>
    <row r="18" spans="2:13" x14ac:dyDescent="0.35">
      <c r="B18" s="230" t="s">
        <v>565</v>
      </c>
      <c r="G18" s="182"/>
    </row>
    <row r="19" spans="2:13" x14ac:dyDescent="0.35">
      <c r="B19" s="230" t="s">
        <v>566</v>
      </c>
      <c r="G19" s="182"/>
    </row>
    <row r="20" spans="2:13" x14ac:dyDescent="0.35">
      <c r="B20" s="230" t="s">
        <v>567</v>
      </c>
    </row>
    <row r="21" spans="2:13" x14ac:dyDescent="0.35">
      <c r="B21" s="230"/>
    </row>
    <row r="22" spans="2:13" x14ac:dyDescent="0.35">
      <c r="B22" s="32" t="s">
        <v>24</v>
      </c>
    </row>
    <row r="23" spans="2:13" ht="29.25" customHeight="1" x14ac:dyDescent="0.35">
      <c r="B23" s="413" t="s">
        <v>568</v>
      </c>
      <c r="C23" s="413"/>
      <c r="D23" s="58" t="s">
        <v>569</v>
      </c>
      <c r="E23" s="54" t="s">
        <v>562</v>
      </c>
      <c r="F23" s="58" t="s">
        <v>558</v>
      </c>
      <c r="G23" s="57" t="s">
        <v>559</v>
      </c>
      <c r="H23" s="57" t="s">
        <v>560</v>
      </c>
      <c r="I23" s="57" t="s">
        <v>561</v>
      </c>
      <c r="J23" s="57">
        <v>2023</v>
      </c>
      <c r="K23" s="155"/>
      <c r="L23" s="155"/>
      <c r="M23" s="155"/>
    </row>
    <row r="24" spans="2:13" x14ac:dyDescent="0.35">
      <c r="B24" t="s">
        <v>570</v>
      </c>
      <c r="D24" s="27" t="s">
        <v>571</v>
      </c>
      <c r="E24" s="156">
        <v>49066379.079999998</v>
      </c>
      <c r="F24" s="156">
        <v>598437079.67614317</v>
      </c>
      <c r="G24" s="156">
        <v>200700325.50999999</v>
      </c>
      <c r="H24" s="156">
        <v>280819930.95000005</v>
      </c>
      <c r="I24" s="156">
        <v>420113576.01872122</v>
      </c>
      <c r="J24" s="163">
        <f>SUM(E24:I24)</f>
        <v>1549137291.2348642</v>
      </c>
      <c r="K24" s="123"/>
    </row>
    <row r="25" spans="2:13" x14ac:dyDescent="0.35">
      <c r="B25" t="s">
        <v>572</v>
      </c>
      <c r="D25" s="27" t="s">
        <v>573</v>
      </c>
      <c r="E25" s="41">
        <v>0.39538028633353145</v>
      </c>
      <c r="F25" s="92">
        <v>6.2225193055053481E-2</v>
      </c>
      <c r="G25" s="92">
        <v>0.10489965004541561</v>
      </c>
      <c r="H25" s="92">
        <v>0.20675489390508303</v>
      </c>
      <c r="I25" s="92">
        <v>0.17833796126268081</v>
      </c>
      <c r="J25" s="148">
        <v>0.13599455036023647</v>
      </c>
    </row>
    <row r="27" spans="2:13" x14ac:dyDescent="0.35">
      <c r="B27" s="32" t="s">
        <v>574</v>
      </c>
    </row>
    <row r="28" spans="2:13" ht="29.25" customHeight="1" x14ac:dyDescent="0.35">
      <c r="B28" s="412" t="s">
        <v>575</v>
      </c>
      <c r="C28" s="412"/>
      <c r="D28" s="58" t="s">
        <v>569</v>
      </c>
      <c r="E28" s="231" t="s">
        <v>562</v>
      </c>
      <c r="F28" s="58" t="s">
        <v>558</v>
      </c>
      <c r="G28" s="57" t="s">
        <v>559</v>
      </c>
      <c r="H28" s="57" t="s">
        <v>560</v>
      </c>
      <c r="I28" s="57" t="s">
        <v>561</v>
      </c>
      <c r="J28" s="57">
        <v>2023</v>
      </c>
    </row>
    <row r="29" spans="2:13" x14ac:dyDescent="0.35">
      <c r="B29" t="s">
        <v>576</v>
      </c>
      <c r="D29" s="27" t="s">
        <v>571</v>
      </c>
      <c r="E29" s="156">
        <v>20532.509999999998</v>
      </c>
      <c r="F29" s="173">
        <v>2842670.78</v>
      </c>
      <c r="G29" s="173">
        <v>152127.13</v>
      </c>
      <c r="H29" s="173">
        <v>4975628.58</v>
      </c>
      <c r="I29" s="173">
        <v>1556680</v>
      </c>
      <c r="J29" s="193">
        <f>SUM(E29:I29)</f>
        <v>9547639</v>
      </c>
    </row>
    <row r="37" spans="12:12" x14ac:dyDescent="0.35">
      <c r="L37" s="119"/>
    </row>
  </sheetData>
  <mergeCells count="4">
    <mergeCell ref="B28:C28"/>
    <mergeCell ref="B23:C23"/>
    <mergeCell ref="E9:K9"/>
    <mergeCell ref="L9:L10"/>
  </mergeCell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F417B-2951-472B-B17F-4D528D97B415}">
  <dimension ref="B5:P189"/>
  <sheetViews>
    <sheetView showGridLines="0" topLeftCell="A27" zoomScale="90" zoomScaleNormal="90" workbookViewId="0">
      <pane xSplit="3" topLeftCell="D1" activePane="topRight" state="frozen"/>
      <selection activeCell="E10" sqref="E10:E12"/>
      <selection pane="topRight" activeCell="B60" sqref="B60"/>
    </sheetView>
  </sheetViews>
  <sheetFormatPr defaultRowHeight="14.5" x14ac:dyDescent="0.35"/>
  <cols>
    <col min="1" max="1" width="3.26953125" customWidth="1"/>
    <col min="2" max="2" width="5.7265625" customWidth="1"/>
    <col min="3" max="3" width="92.81640625" customWidth="1"/>
    <col min="4" max="13" width="20.7265625" customWidth="1"/>
    <col min="14" max="14" width="20.7265625" style="364" customWidth="1"/>
    <col min="15" max="19" width="20.7265625" customWidth="1"/>
  </cols>
  <sheetData>
    <row r="5" spans="2:14" x14ac:dyDescent="0.35">
      <c r="B5" s="32" t="s">
        <v>0</v>
      </c>
    </row>
    <row r="6" spans="2:14" x14ac:dyDescent="0.35">
      <c r="B6" s="32"/>
    </row>
    <row r="7" spans="2:14" x14ac:dyDescent="0.35">
      <c r="B7" s="417" t="s">
        <v>577</v>
      </c>
      <c r="C7" s="417"/>
    </row>
    <row r="8" spans="2:14" s="77" customFormat="1" ht="33" customHeight="1" x14ac:dyDescent="0.35">
      <c r="B8" s="418" t="s">
        <v>578</v>
      </c>
      <c r="C8" s="418"/>
      <c r="D8" s="58" t="s">
        <v>579</v>
      </c>
      <c r="E8" s="57" t="s">
        <v>580</v>
      </c>
      <c r="F8" s="57" t="s">
        <v>581</v>
      </c>
      <c r="G8" s="57" t="s">
        <v>582</v>
      </c>
      <c r="H8" s="57" t="s">
        <v>583</v>
      </c>
      <c r="I8" s="76" t="s">
        <v>584</v>
      </c>
      <c r="J8" s="57" t="s">
        <v>585</v>
      </c>
      <c r="K8" s="57" t="s">
        <v>586</v>
      </c>
      <c r="L8" s="57" t="s">
        <v>587</v>
      </c>
      <c r="M8" s="57" t="s">
        <v>588</v>
      </c>
      <c r="N8" s="363">
        <v>2023</v>
      </c>
    </row>
    <row r="9" spans="2:14" x14ac:dyDescent="0.35">
      <c r="C9" s="11" t="s">
        <v>589</v>
      </c>
      <c r="D9" s="4">
        <v>21</v>
      </c>
      <c r="E9" s="4">
        <v>0</v>
      </c>
      <c r="F9" s="4">
        <v>0</v>
      </c>
      <c r="G9" s="4">
        <v>0</v>
      </c>
      <c r="H9" s="4">
        <v>0</v>
      </c>
      <c r="I9" s="4">
        <v>2</v>
      </c>
      <c r="J9" s="4">
        <v>0</v>
      </c>
      <c r="K9" s="4">
        <v>0</v>
      </c>
      <c r="L9" s="4">
        <v>0</v>
      </c>
      <c r="M9" s="4">
        <v>0</v>
      </c>
      <c r="N9" s="365">
        <f>SUM(D9:M9)</f>
        <v>23</v>
      </c>
    </row>
    <row r="10" spans="2:14" x14ac:dyDescent="0.35">
      <c r="C10" s="19" t="s">
        <v>590</v>
      </c>
      <c r="D10" s="4">
        <v>10</v>
      </c>
      <c r="E10" s="4">
        <v>3</v>
      </c>
      <c r="F10" s="4">
        <v>5</v>
      </c>
      <c r="G10" s="4">
        <v>0</v>
      </c>
      <c r="H10" s="4">
        <v>1</v>
      </c>
      <c r="I10" s="4">
        <v>5</v>
      </c>
      <c r="J10" s="4">
        <v>0</v>
      </c>
      <c r="K10" s="4">
        <v>0</v>
      </c>
      <c r="L10" s="4">
        <v>0</v>
      </c>
      <c r="M10" s="4">
        <v>0</v>
      </c>
      <c r="N10" s="365">
        <f t="shared" ref="N10:N16" si="0">SUM(D10:M10)</f>
        <v>24</v>
      </c>
    </row>
    <row r="11" spans="2:14" x14ac:dyDescent="0.35">
      <c r="C11" s="11" t="s">
        <v>591</v>
      </c>
      <c r="D11" s="4">
        <v>10</v>
      </c>
      <c r="E11" s="4">
        <v>7</v>
      </c>
      <c r="F11" s="4">
        <v>8</v>
      </c>
      <c r="G11" s="4">
        <v>5</v>
      </c>
      <c r="H11" s="4">
        <v>21</v>
      </c>
      <c r="I11" s="4">
        <v>13</v>
      </c>
      <c r="J11" s="4">
        <v>12</v>
      </c>
      <c r="K11" s="4">
        <v>8</v>
      </c>
      <c r="L11" s="4">
        <v>5</v>
      </c>
      <c r="M11" s="4">
        <v>7</v>
      </c>
      <c r="N11" s="365">
        <f t="shared" si="0"/>
        <v>96</v>
      </c>
    </row>
    <row r="12" spans="2:14" x14ac:dyDescent="0.35">
      <c r="C12" s="19" t="s">
        <v>592</v>
      </c>
      <c r="D12" s="4">
        <v>1</v>
      </c>
      <c r="E12" s="4">
        <v>13</v>
      </c>
      <c r="F12" s="4">
        <v>5</v>
      </c>
      <c r="G12" s="4">
        <v>1</v>
      </c>
      <c r="H12" s="4">
        <v>21</v>
      </c>
      <c r="I12" s="4">
        <v>17</v>
      </c>
      <c r="J12" s="4">
        <v>20</v>
      </c>
      <c r="K12" s="4">
        <v>16</v>
      </c>
      <c r="L12" s="4">
        <v>12</v>
      </c>
      <c r="M12" s="4">
        <v>11</v>
      </c>
      <c r="N12" s="365">
        <f t="shared" si="0"/>
        <v>117</v>
      </c>
    </row>
    <row r="13" spans="2:14" x14ac:dyDescent="0.35">
      <c r="C13" s="19" t="s">
        <v>593</v>
      </c>
      <c r="D13" s="4">
        <v>22</v>
      </c>
      <c r="E13" s="4">
        <v>122</v>
      </c>
      <c r="F13" s="4">
        <v>119</v>
      </c>
      <c r="G13" s="4">
        <v>35</v>
      </c>
      <c r="H13" s="4">
        <v>156</v>
      </c>
      <c r="I13" s="4">
        <v>50</v>
      </c>
      <c r="J13" s="4">
        <v>261</v>
      </c>
      <c r="K13" s="4">
        <v>436</v>
      </c>
      <c r="L13" s="4">
        <v>194</v>
      </c>
      <c r="M13" s="4">
        <v>184</v>
      </c>
      <c r="N13" s="365">
        <f t="shared" si="0"/>
        <v>1579</v>
      </c>
    </row>
    <row r="14" spans="2:14" x14ac:dyDescent="0.35">
      <c r="C14" s="11" t="s">
        <v>594</v>
      </c>
      <c r="D14" s="4">
        <v>0</v>
      </c>
      <c r="E14" s="4">
        <v>169</v>
      </c>
      <c r="F14" s="4">
        <v>145</v>
      </c>
      <c r="G14" s="4">
        <v>14</v>
      </c>
      <c r="H14" s="4">
        <v>750</v>
      </c>
      <c r="I14" s="4">
        <v>0</v>
      </c>
      <c r="J14" s="4">
        <v>44</v>
      </c>
      <c r="K14" s="4">
        <v>267</v>
      </c>
      <c r="L14" s="4">
        <v>193</v>
      </c>
      <c r="M14" s="4">
        <v>51</v>
      </c>
      <c r="N14" s="365">
        <f t="shared" si="0"/>
        <v>1633</v>
      </c>
    </row>
    <row r="15" spans="2:14" x14ac:dyDescent="0.35">
      <c r="C15" s="11" t="s">
        <v>595</v>
      </c>
      <c r="D15" s="4">
        <v>0</v>
      </c>
      <c r="E15" s="4">
        <v>34</v>
      </c>
      <c r="F15" s="4">
        <v>19</v>
      </c>
      <c r="G15" s="4">
        <v>2</v>
      </c>
      <c r="H15" s="4">
        <v>55</v>
      </c>
      <c r="I15" s="4">
        <v>0</v>
      </c>
      <c r="J15" s="4">
        <v>30</v>
      </c>
      <c r="K15" s="4">
        <v>46</v>
      </c>
      <c r="L15" s="4">
        <v>19</v>
      </c>
      <c r="M15" s="4">
        <v>15</v>
      </c>
      <c r="N15" s="365">
        <f t="shared" si="0"/>
        <v>220</v>
      </c>
    </row>
    <row r="16" spans="2:14" x14ac:dyDescent="0.35">
      <c r="C16" s="26" t="s">
        <v>563</v>
      </c>
      <c r="D16" s="45">
        <f>SUM(D9:D15)</f>
        <v>64</v>
      </c>
      <c r="E16" s="45">
        <f t="shared" ref="E16:M16" si="1">SUM(E9:E15)</f>
        <v>348</v>
      </c>
      <c r="F16" s="45">
        <f t="shared" si="1"/>
        <v>301</v>
      </c>
      <c r="G16" s="45">
        <f t="shared" si="1"/>
        <v>57</v>
      </c>
      <c r="H16" s="45">
        <f t="shared" si="1"/>
        <v>1004</v>
      </c>
      <c r="I16" s="45">
        <f t="shared" si="1"/>
        <v>87</v>
      </c>
      <c r="J16" s="45">
        <f t="shared" si="1"/>
        <v>367</v>
      </c>
      <c r="K16" s="45">
        <f t="shared" si="1"/>
        <v>773</v>
      </c>
      <c r="L16" s="45">
        <f t="shared" si="1"/>
        <v>423</v>
      </c>
      <c r="M16" s="45">
        <f t="shared" si="1"/>
        <v>268</v>
      </c>
      <c r="N16" s="365">
        <f t="shared" si="0"/>
        <v>3692</v>
      </c>
    </row>
    <row r="17" spans="2:14" x14ac:dyDescent="0.35">
      <c r="B17" s="101"/>
      <c r="C17" s="39"/>
    </row>
    <row r="18" spans="2:14" x14ac:dyDescent="0.35">
      <c r="B18" s="417" t="s">
        <v>596</v>
      </c>
      <c r="C18" s="417"/>
      <c r="D18" s="417"/>
      <c r="E18" s="417"/>
      <c r="F18" s="417"/>
      <c r="G18" s="417"/>
      <c r="H18" s="417"/>
      <c r="I18" s="417"/>
      <c r="J18" s="417"/>
      <c r="K18" s="417"/>
      <c r="L18" s="417"/>
    </row>
    <row r="19" spans="2:14" s="77" customFormat="1" ht="29" x14ac:dyDescent="0.35">
      <c r="B19" s="418" t="s">
        <v>578</v>
      </c>
      <c r="C19" s="419"/>
      <c r="D19" s="58" t="s">
        <v>579</v>
      </c>
      <c r="E19" s="57" t="s">
        <v>580</v>
      </c>
      <c r="F19" s="57" t="s">
        <v>581</v>
      </c>
      <c r="G19" s="57" t="s">
        <v>582</v>
      </c>
      <c r="H19" s="57" t="s">
        <v>583</v>
      </c>
      <c r="I19" s="76" t="s">
        <v>584</v>
      </c>
      <c r="J19" s="57" t="s">
        <v>585</v>
      </c>
      <c r="K19" s="57" t="s">
        <v>586</v>
      </c>
      <c r="L19" s="57" t="s">
        <v>587</v>
      </c>
      <c r="M19" s="57" t="s">
        <v>588</v>
      </c>
      <c r="N19" s="363">
        <v>2023</v>
      </c>
    </row>
    <row r="20" spans="2:14" x14ac:dyDescent="0.35">
      <c r="B20" s="6"/>
      <c r="C20" s="40" t="s">
        <v>597</v>
      </c>
      <c r="D20" s="4">
        <v>64</v>
      </c>
      <c r="E20" s="4">
        <v>342</v>
      </c>
      <c r="F20" s="4">
        <v>301</v>
      </c>
      <c r="G20" s="4">
        <v>57</v>
      </c>
      <c r="H20" s="4">
        <v>996</v>
      </c>
      <c r="I20" s="4">
        <v>87</v>
      </c>
      <c r="J20" s="4">
        <v>348</v>
      </c>
      <c r="K20" s="4">
        <v>724</v>
      </c>
      <c r="L20" s="4">
        <v>410</v>
      </c>
      <c r="M20" s="4">
        <v>268</v>
      </c>
      <c r="N20" s="366">
        <f>SUM(D20:M20)</f>
        <v>3597</v>
      </c>
    </row>
    <row r="21" spans="2:14" x14ac:dyDescent="0.35">
      <c r="B21" s="6"/>
      <c r="C21" s="40" t="s">
        <v>598</v>
      </c>
      <c r="D21" s="4">
        <v>0</v>
      </c>
      <c r="E21" s="4">
        <v>6</v>
      </c>
      <c r="F21" s="4">
        <v>0</v>
      </c>
      <c r="G21" s="4">
        <v>0</v>
      </c>
      <c r="H21" s="4">
        <v>8</v>
      </c>
      <c r="I21" s="4">
        <v>0</v>
      </c>
      <c r="J21" s="4">
        <v>19</v>
      </c>
      <c r="K21" s="4">
        <v>49</v>
      </c>
      <c r="L21" s="4">
        <v>13</v>
      </c>
      <c r="M21" s="4">
        <v>0</v>
      </c>
      <c r="N21" s="366">
        <f>SUM(D21:M21)</f>
        <v>95</v>
      </c>
    </row>
    <row r="22" spans="2:14" s="360" customFormat="1" x14ac:dyDescent="0.35">
      <c r="B22" s="381"/>
      <c r="C22" s="382" t="s">
        <v>563</v>
      </c>
      <c r="D22" s="383">
        <f>SUM(D20:D21)</f>
        <v>64</v>
      </c>
      <c r="E22" s="383">
        <f t="shared" ref="E22:N22" si="2">SUM(E20:E21)</f>
        <v>348</v>
      </c>
      <c r="F22" s="383">
        <f t="shared" si="2"/>
        <v>301</v>
      </c>
      <c r="G22" s="383">
        <f t="shared" si="2"/>
        <v>57</v>
      </c>
      <c r="H22" s="383">
        <f t="shared" si="2"/>
        <v>1004</v>
      </c>
      <c r="I22" s="383">
        <f t="shared" si="2"/>
        <v>87</v>
      </c>
      <c r="J22" s="383">
        <f t="shared" si="2"/>
        <v>367</v>
      </c>
      <c r="K22" s="383">
        <f t="shared" si="2"/>
        <v>773</v>
      </c>
      <c r="L22" s="383">
        <f t="shared" si="2"/>
        <v>423</v>
      </c>
      <c r="M22" s="383">
        <f t="shared" si="2"/>
        <v>268</v>
      </c>
      <c r="N22" s="384">
        <f t="shared" si="2"/>
        <v>3692</v>
      </c>
    </row>
    <row r="23" spans="2:14" x14ac:dyDescent="0.35">
      <c r="B23" s="6"/>
      <c r="C23" s="42"/>
      <c r="D23" s="45"/>
      <c r="E23" s="45"/>
      <c r="F23" s="45"/>
      <c r="G23" s="45"/>
      <c r="H23" s="45"/>
      <c r="I23" s="45"/>
      <c r="J23" s="45"/>
      <c r="K23" s="45"/>
      <c r="L23" s="45"/>
      <c r="M23" s="45"/>
      <c r="N23" s="365"/>
    </row>
    <row r="24" spans="2:14" s="77" customFormat="1" ht="29" x14ac:dyDescent="0.35">
      <c r="B24" s="418" t="s">
        <v>599</v>
      </c>
      <c r="C24" s="419"/>
      <c r="D24" s="58" t="s">
        <v>579</v>
      </c>
      <c r="E24" s="57" t="s">
        <v>600</v>
      </c>
      <c r="F24" s="57" t="s">
        <v>581</v>
      </c>
      <c r="G24" s="57" t="s">
        <v>582</v>
      </c>
      <c r="H24" s="57" t="s">
        <v>583</v>
      </c>
      <c r="I24" s="76" t="s">
        <v>584</v>
      </c>
      <c r="J24" s="57" t="s">
        <v>585</v>
      </c>
      <c r="K24" s="57" t="s">
        <v>586</v>
      </c>
      <c r="L24" s="57" t="s">
        <v>587</v>
      </c>
      <c r="M24" s="57" t="s">
        <v>588</v>
      </c>
      <c r="N24" s="363">
        <v>2023</v>
      </c>
    </row>
    <row r="25" spans="2:14" x14ac:dyDescent="0.35">
      <c r="B25" s="6"/>
      <c r="C25" s="40" t="s">
        <v>601</v>
      </c>
      <c r="D25" s="4">
        <v>0</v>
      </c>
      <c r="E25" s="4" t="s">
        <v>602</v>
      </c>
      <c r="F25" s="4">
        <v>30</v>
      </c>
      <c r="G25" s="4">
        <v>0</v>
      </c>
      <c r="H25" s="4">
        <v>732</v>
      </c>
      <c r="I25" s="4">
        <v>17</v>
      </c>
      <c r="J25" s="4">
        <v>1032</v>
      </c>
      <c r="K25" s="4">
        <v>713</v>
      </c>
      <c r="L25" s="4">
        <v>0</v>
      </c>
      <c r="M25" s="4">
        <v>645</v>
      </c>
      <c r="N25" s="366">
        <f>SUM(D25:M25)</f>
        <v>3169</v>
      </c>
    </row>
    <row r="26" spans="2:14" x14ac:dyDescent="0.35">
      <c r="B26" s="6"/>
      <c r="C26" s="40" t="s">
        <v>603</v>
      </c>
      <c r="D26" s="4">
        <v>81</v>
      </c>
      <c r="E26" s="4" t="s">
        <v>602</v>
      </c>
      <c r="F26" s="4">
        <v>0</v>
      </c>
      <c r="G26" s="4">
        <v>55</v>
      </c>
      <c r="H26" s="4">
        <v>77</v>
      </c>
      <c r="I26" s="7">
        <v>0</v>
      </c>
      <c r="J26" s="4">
        <v>370</v>
      </c>
      <c r="K26" s="7">
        <v>125</v>
      </c>
      <c r="L26" s="4">
        <v>395</v>
      </c>
      <c r="M26" s="4">
        <v>0</v>
      </c>
      <c r="N26" s="366">
        <f>SUM(D26:M26)</f>
        <v>1103</v>
      </c>
    </row>
    <row r="27" spans="2:14" s="360" customFormat="1" x14ac:dyDescent="0.35">
      <c r="B27" s="381"/>
      <c r="C27" s="382" t="s">
        <v>563</v>
      </c>
      <c r="D27" s="31">
        <v>81</v>
      </c>
      <c r="E27" s="385">
        <v>112</v>
      </c>
      <c r="F27" s="383">
        <f t="shared" ref="F27:L27" si="3">SUM(F25:F26)</f>
        <v>30</v>
      </c>
      <c r="G27" s="383">
        <f t="shared" si="3"/>
        <v>55</v>
      </c>
      <c r="H27" s="383">
        <f t="shared" si="3"/>
        <v>809</v>
      </c>
      <c r="I27" s="383">
        <f t="shared" si="3"/>
        <v>17</v>
      </c>
      <c r="J27" s="383">
        <f t="shared" si="3"/>
        <v>1402</v>
      </c>
      <c r="K27" s="385">
        <f t="shared" si="3"/>
        <v>838</v>
      </c>
      <c r="L27" s="385">
        <f t="shared" si="3"/>
        <v>395</v>
      </c>
      <c r="M27" s="385">
        <f>SUM(M25:M26)</f>
        <v>645</v>
      </c>
      <c r="N27" s="386">
        <f>SUM(D27:M27)</f>
        <v>4384</v>
      </c>
    </row>
    <row r="28" spans="2:14" s="360" customFormat="1" x14ac:dyDescent="0.35">
      <c r="B28" s="381"/>
      <c r="C28" s="13" t="s">
        <v>604</v>
      </c>
      <c r="D28" s="18">
        <f t="shared" ref="D28:N28" si="4">SUM(D22,D27)</f>
        <v>145</v>
      </c>
      <c r="E28" s="18">
        <f>SUM(E22,E27)</f>
        <v>460</v>
      </c>
      <c r="F28" s="18">
        <f t="shared" si="4"/>
        <v>331</v>
      </c>
      <c r="G28" s="18">
        <f>SUM(G22,G27)</f>
        <v>112</v>
      </c>
      <c r="H28" s="18">
        <f t="shared" si="4"/>
        <v>1813</v>
      </c>
      <c r="I28" s="18">
        <f t="shared" si="4"/>
        <v>104</v>
      </c>
      <c r="J28" s="18">
        <f t="shared" si="4"/>
        <v>1769</v>
      </c>
      <c r="K28" s="162">
        <f t="shared" si="4"/>
        <v>1611</v>
      </c>
      <c r="L28" s="162">
        <f t="shared" si="4"/>
        <v>818</v>
      </c>
      <c r="M28" s="162">
        <f t="shared" si="4"/>
        <v>913</v>
      </c>
      <c r="N28" s="387">
        <f t="shared" si="4"/>
        <v>8076</v>
      </c>
    </row>
    <row r="29" spans="2:14" x14ac:dyDescent="0.35">
      <c r="B29" s="47" t="s">
        <v>605</v>
      </c>
      <c r="K29" s="84"/>
      <c r="L29" s="84"/>
      <c r="M29" s="84"/>
      <c r="N29" s="368"/>
    </row>
    <row r="30" spans="2:14" x14ac:dyDescent="0.35">
      <c r="B30" s="47" t="s">
        <v>606</v>
      </c>
    </row>
    <row r="31" spans="2:14" x14ac:dyDescent="0.35">
      <c r="B31" s="47"/>
    </row>
    <row r="32" spans="2:14" x14ac:dyDescent="0.35">
      <c r="B32" s="417" t="s">
        <v>607</v>
      </c>
      <c r="C32" s="417"/>
    </row>
    <row r="33" spans="2:14" s="77" customFormat="1" ht="29" x14ac:dyDescent="0.35">
      <c r="B33" s="418" t="s">
        <v>578</v>
      </c>
      <c r="C33" s="419"/>
      <c r="D33" s="58" t="s">
        <v>579</v>
      </c>
      <c r="E33" s="57" t="s">
        <v>580</v>
      </c>
      <c r="F33" s="57" t="s">
        <v>581</v>
      </c>
      <c r="G33" s="57" t="s">
        <v>582</v>
      </c>
      <c r="H33" s="57" t="s">
        <v>583</v>
      </c>
      <c r="I33" s="76" t="s">
        <v>584</v>
      </c>
      <c r="J33" s="57" t="s">
        <v>585</v>
      </c>
      <c r="K33" s="57" t="s">
        <v>586</v>
      </c>
      <c r="L33" s="57" t="s">
        <v>587</v>
      </c>
      <c r="M33" s="57" t="s">
        <v>588</v>
      </c>
      <c r="N33" s="370">
        <v>2023</v>
      </c>
    </row>
    <row r="34" spans="2:14" x14ac:dyDescent="0.35">
      <c r="B34" s="6"/>
      <c r="C34" t="s">
        <v>608</v>
      </c>
      <c r="D34" s="7">
        <v>2</v>
      </c>
      <c r="E34" s="27">
        <v>16</v>
      </c>
      <c r="F34" s="7">
        <v>1</v>
      </c>
      <c r="G34" s="4">
        <v>0</v>
      </c>
      <c r="H34" s="7">
        <v>12</v>
      </c>
      <c r="I34" s="7">
        <v>8</v>
      </c>
      <c r="J34" s="7">
        <v>22</v>
      </c>
      <c r="K34" s="7">
        <v>45</v>
      </c>
      <c r="L34" s="7">
        <v>23</v>
      </c>
      <c r="M34" s="7">
        <v>11</v>
      </c>
      <c r="N34" s="366">
        <f>SUM(D34:M34)</f>
        <v>140</v>
      </c>
    </row>
    <row r="35" spans="2:14" x14ac:dyDescent="0.35">
      <c r="B35" s="6"/>
      <c r="C35" t="s">
        <v>609</v>
      </c>
      <c r="D35" s="7">
        <v>13</v>
      </c>
      <c r="E35" s="27">
        <v>15</v>
      </c>
      <c r="F35" s="7">
        <v>13</v>
      </c>
      <c r="G35" s="7">
        <v>3</v>
      </c>
      <c r="H35" s="7">
        <v>116</v>
      </c>
      <c r="I35" s="7">
        <v>28</v>
      </c>
      <c r="J35" s="7">
        <v>49</v>
      </c>
      <c r="K35" s="7">
        <v>23</v>
      </c>
      <c r="L35" s="7">
        <v>35</v>
      </c>
      <c r="M35" s="7">
        <v>35</v>
      </c>
      <c r="N35" s="366">
        <f t="shared" ref="N35:N37" si="5">SUM(D35:M35)</f>
        <v>330</v>
      </c>
    </row>
    <row r="36" spans="2:14" x14ac:dyDescent="0.35">
      <c r="B36" s="6"/>
      <c r="C36" t="s">
        <v>610</v>
      </c>
      <c r="D36" s="7">
        <v>9</v>
      </c>
      <c r="E36" s="27">
        <v>15</v>
      </c>
      <c r="F36" s="7">
        <v>6</v>
      </c>
      <c r="G36" s="7">
        <v>4</v>
      </c>
      <c r="H36" s="7">
        <v>23</v>
      </c>
      <c r="I36" s="7">
        <v>0</v>
      </c>
      <c r="J36" s="7">
        <v>1</v>
      </c>
      <c r="K36" s="7">
        <v>4</v>
      </c>
      <c r="L36" s="7">
        <v>6</v>
      </c>
      <c r="M36" s="7">
        <v>1</v>
      </c>
      <c r="N36" s="366">
        <f t="shared" si="5"/>
        <v>69</v>
      </c>
    </row>
    <row r="37" spans="2:14" s="84" customFormat="1" x14ac:dyDescent="0.35">
      <c r="B37" s="36"/>
      <c r="C37" s="84" t="s">
        <v>611</v>
      </c>
      <c r="D37" s="159">
        <v>0</v>
      </c>
      <c r="E37" s="117">
        <v>1</v>
      </c>
      <c r="F37" s="159">
        <v>0</v>
      </c>
      <c r="G37" s="159">
        <v>0</v>
      </c>
      <c r="H37" s="159">
        <v>0</v>
      </c>
      <c r="I37" s="159">
        <v>0</v>
      </c>
      <c r="J37" s="159">
        <v>0</v>
      </c>
      <c r="K37" s="159">
        <v>0</v>
      </c>
      <c r="L37" s="159">
        <v>0</v>
      </c>
      <c r="M37" s="159">
        <v>0</v>
      </c>
      <c r="N37" s="367">
        <f t="shared" si="5"/>
        <v>1</v>
      </c>
    </row>
    <row r="38" spans="2:14" x14ac:dyDescent="0.35">
      <c r="B38" s="6"/>
      <c r="C38" s="120" t="s">
        <v>612</v>
      </c>
      <c r="D38" s="28">
        <f>SUM(D34:D37)</f>
        <v>24</v>
      </c>
      <c r="E38" s="28">
        <f t="shared" ref="E38:N38" si="6">SUM(E34:E37)</f>
        <v>47</v>
      </c>
      <c r="F38" s="28">
        <f t="shared" si="6"/>
        <v>20</v>
      </c>
      <c r="G38" s="28">
        <f t="shared" si="6"/>
        <v>7</v>
      </c>
      <c r="H38" s="28">
        <f t="shared" si="6"/>
        <v>151</v>
      </c>
      <c r="I38" s="28">
        <f t="shared" si="6"/>
        <v>36</v>
      </c>
      <c r="J38" s="28">
        <f t="shared" si="6"/>
        <v>72</v>
      </c>
      <c r="K38" s="28">
        <f t="shared" si="6"/>
        <v>72</v>
      </c>
      <c r="L38" s="28">
        <f t="shared" si="6"/>
        <v>64</v>
      </c>
      <c r="M38" s="28">
        <f t="shared" si="6"/>
        <v>47</v>
      </c>
      <c r="N38" s="365">
        <f t="shared" si="6"/>
        <v>540</v>
      </c>
    </row>
    <row r="39" spans="2:14" x14ac:dyDescent="0.35">
      <c r="B39" s="6"/>
      <c r="C39" t="s">
        <v>613</v>
      </c>
      <c r="D39" s="7">
        <v>1</v>
      </c>
      <c r="E39" s="27">
        <v>65</v>
      </c>
      <c r="F39" s="7">
        <v>24</v>
      </c>
      <c r="G39" s="7">
        <v>5</v>
      </c>
      <c r="H39" s="7">
        <v>186</v>
      </c>
      <c r="I39" s="7">
        <v>4</v>
      </c>
      <c r="J39" s="7">
        <v>67</v>
      </c>
      <c r="K39" s="7">
        <v>113</v>
      </c>
      <c r="L39" s="7">
        <v>57</v>
      </c>
      <c r="M39" s="7">
        <v>37</v>
      </c>
      <c r="N39" s="366">
        <f t="shared" ref="N39:N42" si="7">SUM(D39:M39)</f>
        <v>559</v>
      </c>
    </row>
    <row r="40" spans="2:14" x14ac:dyDescent="0.35">
      <c r="B40" s="6"/>
      <c r="C40" t="s">
        <v>614</v>
      </c>
      <c r="D40" s="7">
        <v>25</v>
      </c>
      <c r="E40" s="27">
        <v>133</v>
      </c>
      <c r="F40" s="7">
        <v>166</v>
      </c>
      <c r="G40" s="7">
        <v>29</v>
      </c>
      <c r="H40" s="7">
        <v>580</v>
      </c>
      <c r="I40" s="7">
        <v>37</v>
      </c>
      <c r="J40" s="7">
        <v>182</v>
      </c>
      <c r="K40" s="7">
        <v>490</v>
      </c>
      <c r="L40" s="7">
        <v>256</v>
      </c>
      <c r="M40" s="7">
        <v>171</v>
      </c>
      <c r="N40" s="366">
        <f t="shared" si="7"/>
        <v>2069</v>
      </c>
    </row>
    <row r="41" spans="2:14" x14ac:dyDescent="0.35">
      <c r="B41" s="6"/>
      <c r="C41" t="s">
        <v>615</v>
      </c>
      <c r="D41" s="7">
        <v>12</v>
      </c>
      <c r="E41" s="27">
        <v>94</v>
      </c>
      <c r="F41" s="7">
        <v>90</v>
      </c>
      <c r="G41" s="7">
        <v>16</v>
      </c>
      <c r="H41" s="7">
        <v>87</v>
      </c>
      <c r="I41" s="7">
        <v>10</v>
      </c>
      <c r="J41" s="7">
        <v>46</v>
      </c>
      <c r="K41" s="7">
        <v>98</v>
      </c>
      <c r="L41" s="7">
        <v>46</v>
      </c>
      <c r="M41" s="7">
        <v>13</v>
      </c>
      <c r="N41" s="366">
        <f t="shared" si="7"/>
        <v>512</v>
      </c>
    </row>
    <row r="42" spans="2:14" s="84" customFormat="1" x14ac:dyDescent="0.35">
      <c r="B42" s="36"/>
      <c r="C42" s="84" t="s">
        <v>616</v>
      </c>
      <c r="D42" s="159">
        <v>2</v>
      </c>
      <c r="E42" s="117">
        <v>4</v>
      </c>
      <c r="F42" s="159">
        <v>1</v>
      </c>
      <c r="G42" s="159">
        <v>0</v>
      </c>
      <c r="H42" s="159">
        <v>0</v>
      </c>
      <c r="I42" s="159">
        <v>0</v>
      </c>
      <c r="J42" s="159">
        <v>0</v>
      </c>
      <c r="K42" s="159">
        <v>0</v>
      </c>
      <c r="L42" s="159">
        <v>0</v>
      </c>
      <c r="M42" s="159">
        <v>0</v>
      </c>
      <c r="N42" s="367">
        <f t="shared" si="7"/>
        <v>7</v>
      </c>
    </row>
    <row r="43" spans="2:14" s="32" customFormat="1" x14ac:dyDescent="0.35">
      <c r="B43" s="6"/>
      <c r="C43" s="120" t="s">
        <v>617</v>
      </c>
      <c r="D43" s="28">
        <f>SUM(D39:D42)</f>
        <v>40</v>
      </c>
      <c r="E43" s="28">
        <f t="shared" ref="E43:N43" si="8">SUM(E39:E42)</f>
        <v>296</v>
      </c>
      <c r="F43" s="28">
        <f t="shared" si="8"/>
        <v>281</v>
      </c>
      <c r="G43" s="28">
        <f t="shared" si="8"/>
        <v>50</v>
      </c>
      <c r="H43" s="28">
        <f t="shared" si="8"/>
        <v>853</v>
      </c>
      <c r="I43" s="28">
        <f t="shared" si="8"/>
        <v>51</v>
      </c>
      <c r="J43" s="28">
        <f t="shared" si="8"/>
        <v>295</v>
      </c>
      <c r="K43" s="28">
        <f t="shared" si="8"/>
        <v>701</v>
      </c>
      <c r="L43" s="28">
        <f t="shared" si="8"/>
        <v>359</v>
      </c>
      <c r="M43" s="28">
        <f t="shared" si="8"/>
        <v>221</v>
      </c>
      <c r="N43" s="365">
        <f t="shared" si="8"/>
        <v>3147</v>
      </c>
    </row>
    <row r="44" spans="2:14" x14ac:dyDescent="0.35">
      <c r="B44" s="6"/>
      <c r="C44" t="s">
        <v>618</v>
      </c>
      <c r="D44" s="7">
        <v>0</v>
      </c>
      <c r="E44" s="27">
        <v>1</v>
      </c>
      <c r="F44" s="7">
        <v>0</v>
      </c>
      <c r="G44" s="7">
        <v>0</v>
      </c>
      <c r="H44" s="7">
        <v>0</v>
      </c>
      <c r="I44" s="7">
        <v>0</v>
      </c>
      <c r="J44" s="7">
        <v>0</v>
      </c>
      <c r="K44" s="7">
        <v>0</v>
      </c>
      <c r="L44" s="7">
        <v>0</v>
      </c>
      <c r="M44" s="7">
        <v>0</v>
      </c>
      <c r="N44" s="366">
        <f>SUM(D44:M44)</f>
        <v>1</v>
      </c>
    </row>
    <row r="45" spans="2:14" x14ac:dyDescent="0.35">
      <c r="B45" s="6"/>
      <c r="C45" t="s">
        <v>619</v>
      </c>
      <c r="D45" s="7">
        <v>0</v>
      </c>
      <c r="E45" s="27">
        <v>0</v>
      </c>
      <c r="F45" s="7">
        <v>0</v>
      </c>
      <c r="G45" s="7">
        <v>0</v>
      </c>
      <c r="H45" s="7">
        <v>0</v>
      </c>
      <c r="I45" s="7">
        <v>0</v>
      </c>
      <c r="J45" s="7">
        <v>0</v>
      </c>
      <c r="K45" s="7">
        <v>0</v>
      </c>
      <c r="L45" s="7">
        <v>0</v>
      </c>
      <c r="M45" s="7">
        <v>0</v>
      </c>
      <c r="N45" s="366">
        <f t="shared" ref="N45:N48" si="9">SUM(D45:M45)</f>
        <v>0</v>
      </c>
    </row>
    <row r="46" spans="2:14" x14ac:dyDescent="0.35">
      <c r="B46" s="6"/>
      <c r="C46" t="s">
        <v>620</v>
      </c>
      <c r="D46" s="7">
        <v>0</v>
      </c>
      <c r="E46" s="27">
        <v>2</v>
      </c>
      <c r="F46" s="7">
        <v>0</v>
      </c>
      <c r="G46" s="7">
        <v>0</v>
      </c>
      <c r="H46" s="7">
        <v>0</v>
      </c>
      <c r="I46" s="7">
        <v>0</v>
      </c>
      <c r="J46" s="7">
        <v>0</v>
      </c>
      <c r="K46" s="7">
        <v>0</v>
      </c>
      <c r="L46" s="7">
        <v>0</v>
      </c>
      <c r="M46" s="7">
        <v>0</v>
      </c>
      <c r="N46" s="366">
        <f t="shared" si="9"/>
        <v>2</v>
      </c>
    </row>
    <row r="47" spans="2:14" s="84" customFormat="1" x14ac:dyDescent="0.35">
      <c r="B47" s="36"/>
      <c r="C47" s="84" t="s">
        <v>621</v>
      </c>
      <c r="D47" s="159">
        <v>0</v>
      </c>
      <c r="E47" s="117">
        <v>2</v>
      </c>
      <c r="F47" s="159">
        <v>0</v>
      </c>
      <c r="G47" s="159">
        <v>0</v>
      </c>
      <c r="H47" s="159">
        <v>0</v>
      </c>
      <c r="I47" s="159">
        <v>0</v>
      </c>
      <c r="J47" s="159">
        <v>0</v>
      </c>
      <c r="K47" s="159">
        <v>0</v>
      </c>
      <c r="L47" s="159">
        <v>0</v>
      </c>
      <c r="M47" s="159">
        <v>0</v>
      </c>
      <c r="N47" s="367">
        <f t="shared" si="9"/>
        <v>2</v>
      </c>
    </row>
    <row r="48" spans="2:14" s="32" customFormat="1" x14ac:dyDescent="0.35">
      <c r="B48" s="6"/>
      <c r="C48" s="120" t="s">
        <v>622</v>
      </c>
      <c r="D48" s="28">
        <f>SUM(D44:D47)</f>
        <v>0</v>
      </c>
      <c r="E48" s="28">
        <f t="shared" ref="E48:M48" si="10">SUM(E44:E47)</f>
        <v>5</v>
      </c>
      <c r="F48" s="28">
        <f t="shared" si="10"/>
        <v>0</v>
      </c>
      <c r="G48" s="28">
        <f t="shared" si="10"/>
        <v>0</v>
      </c>
      <c r="H48" s="28">
        <f t="shared" si="10"/>
        <v>0</v>
      </c>
      <c r="I48" s="28">
        <f t="shared" si="10"/>
        <v>0</v>
      </c>
      <c r="J48" s="28">
        <f t="shared" si="10"/>
        <v>0</v>
      </c>
      <c r="K48" s="28">
        <f t="shared" si="10"/>
        <v>0</v>
      </c>
      <c r="L48" s="28">
        <f t="shared" si="10"/>
        <v>0</v>
      </c>
      <c r="M48" s="28">
        <f t="shared" si="10"/>
        <v>0</v>
      </c>
      <c r="N48" s="366">
        <f t="shared" si="9"/>
        <v>5</v>
      </c>
    </row>
    <row r="49" spans="2:16" s="388" customFormat="1" x14ac:dyDescent="0.35">
      <c r="B49" s="381"/>
      <c r="C49" s="388" t="s">
        <v>623</v>
      </c>
      <c r="D49" s="383">
        <f>SUM(D38+D43+D48)</f>
        <v>64</v>
      </c>
      <c r="E49" s="383">
        <f t="shared" ref="E49:N49" si="11">SUM(E38+E43+E48)</f>
        <v>348</v>
      </c>
      <c r="F49" s="383">
        <f t="shared" si="11"/>
        <v>301</v>
      </c>
      <c r="G49" s="383">
        <f t="shared" si="11"/>
        <v>57</v>
      </c>
      <c r="H49" s="383">
        <f t="shared" si="11"/>
        <v>1004</v>
      </c>
      <c r="I49" s="383">
        <f t="shared" si="11"/>
        <v>87</v>
      </c>
      <c r="J49" s="383">
        <f t="shared" si="11"/>
        <v>367</v>
      </c>
      <c r="K49" s="383">
        <f t="shared" si="11"/>
        <v>773</v>
      </c>
      <c r="L49" s="383">
        <f t="shared" si="11"/>
        <v>423</v>
      </c>
      <c r="M49" s="383">
        <f t="shared" si="11"/>
        <v>268</v>
      </c>
      <c r="N49" s="384">
        <f t="shared" si="11"/>
        <v>3692</v>
      </c>
    </row>
    <row r="50" spans="2:16" x14ac:dyDescent="0.35">
      <c r="B50" s="6"/>
      <c r="C50" s="32"/>
      <c r="D50" s="45"/>
      <c r="E50" s="45"/>
      <c r="F50" s="45"/>
      <c r="G50" s="45"/>
      <c r="H50" s="45"/>
      <c r="I50" s="45"/>
      <c r="J50" s="45"/>
      <c r="K50" s="45"/>
      <c r="L50" s="45"/>
      <c r="M50" s="45"/>
      <c r="N50" s="366"/>
    </row>
    <row r="51" spans="2:16" x14ac:dyDescent="0.35">
      <c r="B51" s="6" t="s">
        <v>624</v>
      </c>
      <c r="D51" s="45"/>
      <c r="E51" s="45"/>
      <c r="F51" s="45"/>
      <c r="G51" s="45"/>
      <c r="H51" s="45"/>
      <c r="I51" s="45"/>
      <c r="J51" s="45"/>
      <c r="K51" s="45"/>
      <c r="L51" s="45"/>
      <c r="M51" s="45"/>
      <c r="N51" s="366"/>
    </row>
    <row r="52" spans="2:16" s="77" customFormat="1" ht="34.5" customHeight="1" x14ac:dyDescent="0.35">
      <c r="B52" s="418" t="s">
        <v>625</v>
      </c>
      <c r="C52" s="418"/>
      <c r="D52" s="58" t="s">
        <v>579</v>
      </c>
      <c r="E52" s="57" t="s">
        <v>580</v>
      </c>
      <c r="F52" s="57" t="s">
        <v>581</v>
      </c>
      <c r="G52" s="57" t="s">
        <v>582</v>
      </c>
      <c r="H52" s="57" t="s">
        <v>583</v>
      </c>
      <c r="I52" s="76" t="s">
        <v>584</v>
      </c>
      <c r="J52" s="57" t="s">
        <v>585</v>
      </c>
      <c r="K52" s="57" t="s">
        <v>586</v>
      </c>
      <c r="L52" s="57" t="s">
        <v>587</v>
      </c>
      <c r="M52" s="57" t="s">
        <v>588</v>
      </c>
      <c r="N52" s="363">
        <v>2023</v>
      </c>
    </row>
    <row r="53" spans="2:16" s="77" customFormat="1" x14ac:dyDescent="0.35">
      <c r="B53" s="26"/>
      <c r="C53" s="142" t="s">
        <v>626</v>
      </c>
      <c r="D53" s="116" t="s">
        <v>627</v>
      </c>
      <c r="E53" s="116" t="s">
        <v>627</v>
      </c>
      <c r="F53" s="116" t="s">
        <v>627</v>
      </c>
      <c r="G53" s="116" t="s">
        <v>627</v>
      </c>
      <c r="H53" s="53">
        <v>0.75199203187250996</v>
      </c>
      <c r="I53" s="53">
        <v>0.96551724137931039</v>
      </c>
      <c r="J53" s="53">
        <v>1</v>
      </c>
      <c r="K53" s="53">
        <v>1</v>
      </c>
      <c r="L53" s="53">
        <v>1</v>
      </c>
      <c r="M53" s="53">
        <v>1</v>
      </c>
      <c r="N53" s="389">
        <v>0.72318526543878658</v>
      </c>
    </row>
    <row r="54" spans="2:16" s="77" customFormat="1" x14ac:dyDescent="0.35">
      <c r="B54" s="26"/>
      <c r="C54" s="102" t="s">
        <v>628</v>
      </c>
      <c r="D54" s="116" t="s">
        <v>627</v>
      </c>
      <c r="E54" s="116" t="s">
        <v>627</v>
      </c>
      <c r="F54" s="116" t="s">
        <v>627</v>
      </c>
      <c r="G54" s="116" t="s">
        <v>627</v>
      </c>
      <c r="H54" s="97">
        <v>0</v>
      </c>
      <c r="I54" s="53">
        <v>1</v>
      </c>
      <c r="J54" s="53">
        <v>1</v>
      </c>
      <c r="K54" s="53">
        <v>1</v>
      </c>
      <c r="L54" s="53">
        <v>1</v>
      </c>
      <c r="M54" s="53">
        <v>1</v>
      </c>
      <c r="N54" s="389">
        <v>0.76620962119451541</v>
      </c>
    </row>
    <row r="55" spans="2:16" x14ac:dyDescent="0.35">
      <c r="B55" s="48"/>
    </row>
    <row r="56" spans="2:16" x14ac:dyDescent="0.35">
      <c r="B56" s="32" t="s">
        <v>23</v>
      </c>
      <c r="C56" s="39"/>
      <c r="D56" s="1"/>
      <c r="E56" s="1"/>
      <c r="F56" s="9"/>
      <c r="G56" s="9"/>
      <c r="H56" s="9"/>
      <c r="I56" s="9"/>
      <c r="J56" s="9"/>
      <c r="K56" s="9"/>
      <c r="L56" s="9"/>
      <c r="M56" s="9"/>
      <c r="N56" s="365"/>
      <c r="O56" s="1"/>
      <c r="P56" s="1"/>
    </row>
    <row r="57" spans="2:16" s="77" customFormat="1" ht="29.25" customHeight="1" x14ac:dyDescent="0.35">
      <c r="B57" s="74" t="s">
        <v>22</v>
      </c>
      <c r="C57" s="75"/>
      <c r="D57" s="58" t="s">
        <v>579</v>
      </c>
      <c r="E57" s="57" t="s">
        <v>580</v>
      </c>
      <c r="F57" s="57" t="s">
        <v>581</v>
      </c>
      <c r="G57" s="57" t="s">
        <v>582</v>
      </c>
      <c r="H57" s="57" t="s">
        <v>583</v>
      </c>
      <c r="I57" s="76" t="s">
        <v>584</v>
      </c>
      <c r="J57" s="57" t="s">
        <v>585</v>
      </c>
      <c r="K57" s="57" t="s">
        <v>586</v>
      </c>
      <c r="L57" s="57" t="s">
        <v>587</v>
      </c>
      <c r="M57" s="57" t="s">
        <v>588</v>
      </c>
      <c r="N57" s="363">
        <v>2023</v>
      </c>
      <c r="O57" s="11"/>
      <c r="P57" s="11"/>
    </row>
    <row r="58" spans="2:16" x14ac:dyDescent="0.35">
      <c r="B58" s="6"/>
      <c r="C58" s="79" t="s">
        <v>629</v>
      </c>
      <c r="D58" s="41">
        <v>0.83333333333333337</v>
      </c>
      <c r="E58" s="41">
        <v>1</v>
      </c>
      <c r="F58" s="41">
        <v>0.8</v>
      </c>
      <c r="G58" s="27" t="s">
        <v>630</v>
      </c>
      <c r="H58" s="41">
        <v>1</v>
      </c>
      <c r="I58" s="41">
        <v>0.66666666666666663</v>
      </c>
      <c r="J58" s="27" t="s">
        <v>630</v>
      </c>
      <c r="K58" s="27" t="s">
        <v>630</v>
      </c>
      <c r="L58" s="27" t="s">
        <v>630</v>
      </c>
      <c r="M58" s="27" t="s">
        <v>630</v>
      </c>
      <c r="N58" s="389">
        <v>0.89</v>
      </c>
      <c r="O58" s="1"/>
      <c r="P58" s="1"/>
    </row>
    <row r="59" spans="2:16" ht="15" customHeight="1" x14ac:dyDescent="0.35">
      <c r="B59" s="393" t="s">
        <v>631</v>
      </c>
      <c r="C59" s="394"/>
      <c r="N59" s="369"/>
      <c r="O59" s="1"/>
      <c r="P59" s="1"/>
    </row>
    <row r="60" spans="2:16" ht="15" customHeight="1" x14ac:dyDescent="0.35">
      <c r="B60" s="48" t="s">
        <v>632</v>
      </c>
      <c r="N60" s="369"/>
      <c r="O60" s="1"/>
      <c r="P60" s="1"/>
    </row>
    <row r="61" spans="2:16" ht="15" customHeight="1" x14ac:dyDescent="0.35">
      <c r="B61" s="48" t="s">
        <v>633</v>
      </c>
      <c r="N61" s="369"/>
      <c r="O61" s="1"/>
      <c r="P61" s="1"/>
    </row>
    <row r="62" spans="2:16" ht="15" customHeight="1" x14ac:dyDescent="0.35">
      <c r="B62" s="48"/>
      <c r="N62" s="369"/>
      <c r="O62" s="1"/>
      <c r="P62" s="1"/>
    </row>
    <row r="63" spans="2:16" x14ac:dyDescent="0.35">
      <c r="B63" s="32" t="s">
        <v>634</v>
      </c>
      <c r="C63" s="48"/>
      <c r="N63" s="369"/>
      <c r="O63" s="1"/>
      <c r="P63" s="1"/>
    </row>
    <row r="64" spans="2:16" s="77" customFormat="1" ht="33" customHeight="1" x14ac:dyDescent="0.35">
      <c r="B64" s="419" t="s">
        <v>635</v>
      </c>
      <c r="C64" s="419"/>
      <c r="D64" s="58" t="s">
        <v>579</v>
      </c>
      <c r="E64" s="57" t="s">
        <v>580</v>
      </c>
      <c r="F64" s="57" t="s">
        <v>581</v>
      </c>
      <c r="G64" s="57" t="s">
        <v>582</v>
      </c>
      <c r="H64" s="57" t="s">
        <v>583</v>
      </c>
      <c r="I64" s="76" t="s">
        <v>584</v>
      </c>
      <c r="J64" s="57" t="s">
        <v>585</v>
      </c>
      <c r="K64" s="57" t="s">
        <v>586</v>
      </c>
      <c r="L64" s="57" t="s">
        <v>587</v>
      </c>
      <c r="M64" s="57" t="s">
        <v>588</v>
      </c>
      <c r="N64" s="363">
        <v>2023</v>
      </c>
      <c r="O64" s="11"/>
      <c r="P64" s="11"/>
    </row>
    <row r="65" spans="2:16" ht="15" customHeight="1" x14ac:dyDescent="0.35">
      <c r="C65" t="s">
        <v>636</v>
      </c>
      <c r="D65" s="37">
        <v>0.71875</v>
      </c>
      <c r="E65" s="37">
        <v>0.36494252873563221</v>
      </c>
      <c r="F65" s="37">
        <v>0.89036544850498334</v>
      </c>
      <c r="G65" s="37">
        <v>0.7192982456140351</v>
      </c>
      <c r="H65" s="37">
        <v>0.67629482071713143</v>
      </c>
      <c r="I65" s="37">
        <v>0.64367816091954022</v>
      </c>
      <c r="J65" s="37">
        <v>0.62125340599455037</v>
      </c>
      <c r="K65" s="37">
        <v>0.84734799482535572</v>
      </c>
      <c r="L65" s="37">
        <v>0.88652482269503541</v>
      </c>
      <c r="M65" s="37">
        <v>0.70522388059701491</v>
      </c>
      <c r="N65" s="390">
        <v>0.72156013001083419</v>
      </c>
      <c r="O65" s="1"/>
      <c r="P65" s="1"/>
    </row>
    <row r="66" spans="2:16" ht="15" customHeight="1" x14ac:dyDescent="0.35">
      <c r="B66" s="48" t="s">
        <v>637</v>
      </c>
      <c r="D66" s="37"/>
      <c r="E66" s="37"/>
      <c r="F66" s="37"/>
      <c r="G66" s="37"/>
      <c r="H66" s="37"/>
      <c r="I66" s="37"/>
      <c r="J66" s="37"/>
      <c r="K66" s="37"/>
      <c r="L66" s="37"/>
      <c r="M66" s="37"/>
      <c r="N66" s="369"/>
      <c r="O66" s="1"/>
      <c r="P66" s="1"/>
    </row>
    <row r="67" spans="2:16" ht="15" customHeight="1" x14ac:dyDescent="0.35">
      <c r="B67" s="48" t="s">
        <v>638</v>
      </c>
      <c r="D67" s="37"/>
      <c r="E67" s="37"/>
      <c r="F67" s="37"/>
      <c r="G67" s="37"/>
      <c r="H67" s="37"/>
      <c r="I67" s="37"/>
      <c r="J67" s="37"/>
      <c r="K67" s="37"/>
      <c r="L67" s="37"/>
      <c r="M67" s="37"/>
      <c r="N67" s="369"/>
      <c r="O67" s="1"/>
      <c r="P67" s="1"/>
    </row>
    <row r="68" spans="2:16" ht="15" customHeight="1" x14ac:dyDescent="0.35">
      <c r="B68" s="48" t="s">
        <v>639</v>
      </c>
      <c r="D68" s="37"/>
      <c r="E68" s="37"/>
      <c r="F68" s="37"/>
      <c r="G68" s="37"/>
      <c r="H68" s="37"/>
      <c r="I68" s="37"/>
      <c r="J68" s="37"/>
      <c r="K68" s="37"/>
      <c r="L68" s="37"/>
      <c r="M68" s="37"/>
      <c r="N68" s="369"/>
      <c r="O68" s="1"/>
      <c r="P68" s="1"/>
    </row>
    <row r="69" spans="2:16" ht="15" customHeight="1" x14ac:dyDescent="0.35">
      <c r="B69" s="48" t="s">
        <v>640</v>
      </c>
      <c r="D69" s="37"/>
      <c r="E69" s="37"/>
      <c r="F69" s="37"/>
      <c r="G69" s="37"/>
      <c r="H69" s="37"/>
      <c r="I69" s="37"/>
      <c r="J69" s="37"/>
      <c r="K69" s="37"/>
      <c r="L69" s="37"/>
      <c r="M69" s="37"/>
      <c r="N69" s="369"/>
      <c r="O69" s="1"/>
      <c r="P69" s="1"/>
    </row>
    <row r="70" spans="2:16" ht="15" customHeight="1" x14ac:dyDescent="0.35">
      <c r="B70" s="48" t="s">
        <v>641</v>
      </c>
      <c r="D70" s="37"/>
      <c r="E70" s="37"/>
      <c r="F70" s="37"/>
      <c r="G70" s="37"/>
      <c r="H70" s="37"/>
      <c r="I70" s="37"/>
      <c r="J70" s="37"/>
      <c r="K70" s="37"/>
      <c r="L70" s="37"/>
      <c r="M70" s="37"/>
      <c r="N70" s="369"/>
      <c r="O70" s="1"/>
      <c r="P70" s="1"/>
    </row>
    <row r="71" spans="2:16" ht="15" customHeight="1" x14ac:dyDescent="0.35">
      <c r="B71" s="48" t="s">
        <v>642</v>
      </c>
      <c r="D71" s="37"/>
      <c r="E71" s="37"/>
      <c r="F71" s="37"/>
      <c r="G71" s="37"/>
      <c r="H71" s="37"/>
      <c r="I71" s="37"/>
      <c r="J71" s="37"/>
      <c r="K71" s="37"/>
      <c r="L71" s="37"/>
      <c r="M71" s="37"/>
      <c r="N71" s="369"/>
      <c r="O71" s="1"/>
      <c r="P71" s="1"/>
    </row>
    <row r="72" spans="2:16" ht="15" customHeight="1" x14ac:dyDescent="0.35">
      <c r="B72" s="48" t="s">
        <v>643</v>
      </c>
      <c r="D72" s="37"/>
      <c r="E72" s="37"/>
      <c r="F72" s="37"/>
      <c r="G72" s="37"/>
      <c r="H72" s="37"/>
      <c r="I72" s="37"/>
      <c r="J72" s="37"/>
      <c r="K72" s="37"/>
      <c r="L72" s="37"/>
      <c r="M72" s="37"/>
      <c r="N72" s="369"/>
      <c r="O72" s="1"/>
      <c r="P72" s="1"/>
    </row>
    <row r="73" spans="2:16" ht="15" customHeight="1" x14ac:dyDescent="0.35">
      <c r="B73" s="48" t="s">
        <v>644</v>
      </c>
      <c r="D73" s="37"/>
      <c r="E73" s="37"/>
      <c r="F73" s="37"/>
      <c r="G73" s="37"/>
      <c r="H73" s="37"/>
      <c r="I73" s="37"/>
      <c r="J73" s="37"/>
      <c r="K73" s="37"/>
      <c r="L73" s="37"/>
      <c r="M73" s="37"/>
      <c r="N73" s="369"/>
      <c r="O73" s="1"/>
      <c r="P73" s="1"/>
    </row>
    <row r="74" spans="2:16" ht="15" customHeight="1" x14ac:dyDescent="0.35">
      <c r="B74" s="48" t="s">
        <v>645</v>
      </c>
      <c r="D74" s="37"/>
      <c r="E74" s="37"/>
      <c r="F74" s="37"/>
      <c r="G74" s="37"/>
      <c r="H74" s="37"/>
      <c r="I74" s="37"/>
      <c r="J74" s="37"/>
      <c r="K74" s="37"/>
      <c r="L74" s="37"/>
      <c r="M74" s="37"/>
      <c r="N74" s="369"/>
      <c r="O74" s="1"/>
      <c r="P74" s="1"/>
    </row>
    <row r="75" spans="2:16" ht="15" customHeight="1" x14ac:dyDescent="0.35">
      <c r="B75" s="48" t="s">
        <v>646</v>
      </c>
      <c r="N75" s="369"/>
      <c r="O75" s="1"/>
      <c r="P75" s="1"/>
    </row>
    <row r="76" spans="2:16" ht="15" customHeight="1" x14ac:dyDescent="0.35">
      <c r="B76" s="48" t="s">
        <v>647</v>
      </c>
      <c r="N76" s="369"/>
      <c r="O76" s="1"/>
      <c r="P76" s="1"/>
    </row>
    <row r="77" spans="2:16" ht="15" customHeight="1" x14ac:dyDescent="0.35">
      <c r="B77" s="48"/>
      <c r="N77" s="369"/>
      <c r="O77" s="1"/>
      <c r="P77" s="1"/>
    </row>
    <row r="78" spans="2:16" ht="15" customHeight="1" x14ac:dyDescent="0.35">
      <c r="B78" s="6" t="s">
        <v>648</v>
      </c>
      <c r="N78" s="369"/>
      <c r="O78" s="1"/>
      <c r="P78" s="1"/>
    </row>
    <row r="79" spans="2:16" s="77" customFormat="1" ht="31.5" customHeight="1" x14ac:dyDescent="0.35">
      <c r="B79" s="74" t="s">
        <v>12</v>
      </c>
      <c r="C79" s="86"/>
      <c r="D79" s="57" t="s">
        <v>589</v>
      </c>
      <c r="E79" s="57" t="s">
        <v>590</v>
      </c>
      <c r="F79" s="57" t="s">
        <v>591</v>
      </c>
      <c r="G79" s="57" t="s">
        <v>592</v>
      </c>
      <c r="H79" s="58" t="s">
        <v>649</v>
      </c>
      <c r="I79" s="57" t="s">
        <v>595</v>
      </c>
      <c r="J79" s="57" t="s">
        <v>594</v>
      </c>
      <c r="K79" s="57">
        <v>2023</v>
      </c>
      <c r="L79" s="57">
        <v>2023</v>
      </c>
      <c r="N79" s="369"/>
      <c r="O79" s="11"/>
      <c r="P79" s="11"/>
    </row>
    <row r="80" spans="2:16" s="371" customFormat="1" ht="15" customHeight="1" x14ac:dyDescent="0.35">
      <c r="C80" s="372" t="s">
        <v>650</v>
      </c>
      <c r="D80" s="137">
        <v>7</v>
      </c>
      <c r="E80" s="137">
        <v>2</v>
      </c>
      <c r="F80" s="137">
        <v>18</v>
      </c>
      <c r="G80" s="137">
        <v>17</v>
      </c>
      <c r="H80" s="137">
        <v>322</v>
      </c>
      <c r="I80" s="137">
        <v>11</v>
      </c>
      <c r="J80" s="137">
        <v>163</v>
      </c>
      <c r="K80" s="169">
        <v>540</v>
      </c>
      <c r="L80" s="373">
        <v>0.14626218851570963</v>
      </c>
      <c r="N80" s="374"/>
    </row>
    <row r="81" spans="2:16" s="375" customFormat="1" ht="15" customHeight="1" x14ac:dyDescent="0.35">
      <c r="C81" s="372" t="s">
        <v>651</v>
      </c>
      <c r="D81" s="137">
        <v>16</v>
      </c>
      <c r="E81" s="137">
        <v>22</v>
      </c>
      <c r="F81" s="137">
        <v>78</v>
      </c>
      <c r="G81" s="137">
        <v>100</v>
      </c>
      <c r="H81" s="369">
        <v>1254</v>
      </c>
      <c r="I81" s="137">
        <v>209</v>
      </c>
      <c r="J81" s="137">
        <v>1468</v>
      </c>
      <c r="K81" s="376">
        <v>3147</v>
      </c>
      <c r="L81" s="377">
        <v>0.8523835319609967</v>
      </c>
      <c r="N81" s="378"/>
      <c r="O81" s="379"/>
      <c r="P81" s="379"/>
    </row>
    <row r="82" spans="2:16" s="371" customFormat="1" ht="15" customHeight="1" x14ac:dyDescent="0.35">
      <c r="C82" s="380" t="s">
        <v>652</v>
      </c>
      <c r="D82" s="169">
        <v>0</v>
      </c>
      <c r="E82" s="169">
        <v>0</v>
      </c>
      <c r="F82" s="169">
        <v>0</v>
      </c>
      <c r="G82" s="169">
        <v>0</v>
      </c>
      <c r="H82" s="169">
        <v>3</v>
      </c>
      <c r="I82" s="169">
        <v>0</v>
      </c>
      <c r="J82" s="169">
        <v>2</v>
      </c>
      <c r="K82" s="169">
        <v>5</v>
      </c>
      <c r="L82" s="373">
        <v>1.3542795232936078E-3</v>
      </c>
      <c r="N82" s="374"/>
    </row>
    <row r="83" spans="2:16" ht="15" customHeight="1" x14ac:dyDescent="0.35">
      <c r="C83" s="42" t="s">
        <v>563</v>
      </c>
      <c r="D83" s="31">
        <f>SUM(D80:D82)</f>
        <v>23</v>
      </c>
      <c r="E83" s="31">
        <f t="shared" ref="E83:K83" si="12">SUM(E80:E82)</f>
        <v>24</v>
      </c>
      <c r="F83" s="31">
        <f t="shared" si="12"/>
        <v>96</v>
      </c>
      <c r="G83" s="31">
        <f t="shared" si="12"/>
        <v>117</v>
      </c>
      <c r="H83" s="31">
        <f t="shared" si="12"/>
        <v>1579</v>
      </c>
      <c r="I83" s="31">
        <f t="shared" si="12"/>
        <v>220</v>
      </c>
      <c r="J83" s="31">
        <f t="shared" si="12"/>
        <v>1633</v>
      </c>
      <c r="K83" s="31">
        <f t="shared" si="12"/>
        <v>3692</v>
      </c>
      <c r="L83" s="63">
        <f>SUM(L80:L82)</f>
        <v>0.99999999999999989</v>
      </c>
      <c r="M83" s="217"/>
      <c r="N83" s="369"/>
      <c r="O83" s="1"/>
      <c r="P83" s="1"/>
    </row>
    <row r="84" spans="2:16" ht="15" customHeight="1" x14ac:dyDescent="0.35">
      <c r="B84" s="48"/>
      <c r="D84" s="164"/>
      <c r="E84" s="51"/>
      <c r="F84" s="51"/>
      <c r="G84" s="51"/>
      <c r="H84" s="51"/>
      <c r="I84" s="51"/>
      <c r="J84" s="51"/>
      <c r="K84" s="51"/>
      <c r="N84" s="369"/>
      <c r="O84" s="1"/>
      <c r="P84" s="1"/>
    </row>
    <row r="85" spans="2:16" ht="15" customHeight="1" x14ac:dyDescent="0.35">
      <c r="B85" s="32" t="s">
        <v>653</v>
      </c>
      <c r="N85" s="369"/>
      <c r="O85" s="1"/>
      <c r="P85" s="1"/>
    </row>
    <row r="86" spans="2:16" ht="32.25" customHeight="1" x14ac:dyDescent="0.35">
      <c r="B86" s="74" t="s">
        <v>65</v>
      </c>
      <c r="C86" s="91"/>
      <c r="D86" s="57" t="s">
        <v>589</v>
      </c>
      <c r="E86" s="57" t="s">
        <v>590</v>
      </c>
      <c r="F86" s="57" t="s">
        <v>591</v>
      </c>
      <c r="G86" s="57" t="s">
        <v>592</v>
      </c>
      <c r="H86" s="58" t="s">
        <v>649</v>
      </c>
      <c r="I86" s="57" t="s">
        <v>595</v>
      </c>
      <c r="J86" s="57" t="s">
        <v>594</v>
      </c>
      <c r="K86" s="57">
        <v>2023</v>
      </c>
      <c r="N86" s="369"/>
      <c r="O86" s="1"/>
      <c r="P86" s="1"/>
    </row>
    <row r="87" spans="2:16" ht="15" customHeight="1" x14ac:dyDescent="0.35">
      <c r="C87" s="82" t="s">
        <v>654</v>
      </c>
      <c r="D87" s="135">
        <v>0</v>
      </c>
      <c r="E87" s="135">
        <v>0</v>
      </c>
      <c r="F87" s="135">
        <v>0</v>
      </c>
      <c r="G87" s="135">
        <v>2.7085590465872155E-4</v>
      </c>
      <c r="H87" s="135">
        <v>2.789815817984832E-2</v>
      </c>
      <c r="I87" s="135">
        <v>2.7085590465872155E-4</v>
      </c>
      <c r="J87" s="135">
        <v>9.4799566630552543E-3</v>
      </c>
      <c r="K87" s="62">
        <f>SUM(D87:J87)</f>
        <v>3.7919826652221017E-2</v>
      </c>
      <c r="N87" s="369"/>
      <c r="O87" s="1"/>
      <c r="P87" s="1"/>
    </row>
    <row r="88" spans="2:16" ht="15" customHeight="1" x14ac:dyDescent="0.35">
      <c r="C88" s="82" t="s">
        <v>655</v>
      </c>
      <c r="D88" s="135">
        <v>8.1256771397616469E-4</v>
      </c>
      <c r="E88" s="135">
        <v>2.7085590465872155E-4</v>
      </c>
      <c r="F88" s="135">
        <v>2.7085590465872156E-3</v>
      </c>
      <c r="G88" s="135">
        <v>4.3336944745395447E-3</v>
      </c>
      <c r="H88" s="135">
        <v>5.254604550379198E-2</v>
      </c>
      <c r="I88" s="135">
        <v>2.437703141928494E-3</v>
      </c>
      <c r="J88" s="135">
        <v>2.627302275189599E-2</v>
      </c>
      <c r="K88" s="62">
        <f t="shared" ref="K88:K89" si="13">SUM(D88:J88)</f>
        <v>8.9382448537378117E-2</v>
      </c>
      <c r="N88" s="369"/>
      <c r="O88" s="1"/>
      <c r="P88" s="1"/>
    </row>
    <row r="89" spans="2:16" ht="15" customHeight="1" x14ac:dyDescent="0.35">
      <c r="C89" s="82" t="s">
        <v>656</v>
      </c>
      <c r="D89" s="135">
        <v>1.0834236186348862E-3</v>
      </c>
      <c r="E89" s="135">
        <v>0</v>
      </c>
      <c r="F89" s="135">
        <v>2.1668472372697724E-3</v>
      </c>
      <c r="G89" s="135">
        <v>0</v>
      </c>
      <c r="H89" s="135">
        <v>6.7713976164680391E-3</v>
      </c>
      <c r="I89" s="135">
        <v>2.7085590465872155E-4</v>
      </c>
      <c r="J89" s="135">
        <v>8.3965330444203679E-3</v>
      </c>
      <c r="K89" s="62">
        <f t="shared" si="13"/>
        <v>1.8689057421451785E-2</v>
      </c>
      <c r="N89" s="369"/>
      <c r="O89" s="1"/>
      <c r="P89" s="1"/>
    </row>
    <row r="90" spans="2:16" s="32" customFormat="1" ht="15" customHeight="1" x14ac:dyDescent="0.35">
      <c r="C90" s="120" t="s">
        <v>657</v>
      </c>
      <c r="D90" s="136">
        <f>SUM(D87:D89)</f>
        <v>1.8959913326110508E-3</v>
      </c>
      <c r="E90" s="136">
        <f t="shared" ref="E90:K90" si="14">SUM(E87:E89)</f>
        <v>2.7085590465872155E-4</v>
      </c>
      <c r="F90" s="136">
        <f t="shared" si="14"/>
        <v>4.8754062838569879E-3</v>
      </c>
      <c r="G90" s="136">
        <f t="shared" si="14"/>
        <v>4.6045503791982663E-3</v>
      </c>
      <c r="H90" s="136">
        <f t="shared" si="14"/>
        <v>8.7215601300108345E-2</v>
      </c>
      <c r="I90" s="136">
        <f t="shared" si="14"/>
        <v>2.9794149512459372E-3</v>
      </c>
      <c r="J90" s="136">
        <f t="shared" si="14"/>
        <v>4.4149512459371612E-2</v>
      </c>
      <c r="K90" s="63">
        <f t="shared" si="14"/>
        <v>0.14599133261105091</v>
      </c>
      <c r="N90" s="365"/>
      <c r="O90" s="6"/>
      <c r="P90" s="6"/>
    </row>
    <row r="91" spans="2:16" ht="15" customHeight="1" x14ac:dyDescent="0.35">
      <c r="C91" s="82" t="s">
        <v>658</v>
      </c>
      <c r="D91" s="135">
        <v>0</v>
      </c>
      <c r="E91" s="135">
        <v>0</v>
      </c>
      <c r="F91" s="135">
        <v>0</v>
      </c>
      <c r="G91" s="135">
        <v>1.3542795232936078E-3</v>
      </c>
      <c r="H91" s="135">
        <v>6.9609967497291439E-2</v>
      </c>
      <c r="I91" s="135">
        <v>2.7085590465872156E-3</v>
      </c>
      <c r="J91" s="135">
        <v>7.7735644637053083E-2</v>
      </c>
      <c r="K91" s="62">
        <f>SUM(D91:J91)</f>
        <v>0.15140845070422534</v>
      </c>
      <c r="N91" s="369"/>
      <c r="O91" s="1"/>
      <c r="P91" s="1"/>
    </row>
    <row r="92" spans="2:16" ht="15" customHeight="1" x14ac:dyDescent="0.35">
      <c r="C92" s="82" t="s">
        <v>659</v>
      </c>
      <c r="D92" s="135">
        <v>2.1668472372697724E-3</v>
      </c>
      <c r="E92" s="135">
        <v>1.6251354279523294E-3</v>
      </c>
      <c r="F92" s="135">
        <v>1.3001083423618635E-2</v>
      </c>
      <c r="G92" s="135">
        <v>2.0314192849404118E-2</v>
      </c>
      <c r="H92" s="135">
        <v>0.22237269772481041</v>
      </c>
      <c r="I92" s="135">
        <v>4.1170097508125676E-2</v>
      </c>
      <c r="J92" s="135">
        <v>0.25975081256771398</v>
      </c>
      <c r="K92" s="62">
        <f t="shared" ref="K92:K93" si="15">SUM(D92:J92)</f>
        <v>0.56040086673889489</v>
      </c>
      <c r="N92" s="369"/>
      <c r="O92" s="1"/>
      <c r="P92" s="1"/>
    </row>
    <row r="93" spans="2:16" ht="15" customHeight="1" x14ac:dyDescent="0.35">
      <c r="C93" s="82" t="s">
        <v>660</v>
      </c>
      <c r="D93" s="135">
        <v>2.1668472372697724E-3</v>
      </c>
      <c r="E93" s="135">
        <v>3.791982665222102E-3</v>
      </c>
      <c r="F93" s="135">
        <v>7.5839653304442039E-3</v>
      </c>
      <c r="G93" s="135">
        <v>5.1462621885157095E-3</v>
      </c>
      <c r="H93" s="135">
        <v>4.7670639219934995E-2</v>
      </c>
      <c r="I93" s="135">
        <v>1.2730227518959913E-2</v>
      </c>
      <c r="J93" s="135">
        <v>5.9588299024918745E-2</v>
      </c>
      <c r="K93" s="62">
        <f t="shared" si="15"/>
        <v>0.13867822318526546</v>
      </c>
      <c r="N93" s="369"/>
      <c r="O93" s="1"/>
      <c r="P93" s="1"/>
    </row>
    <row r="94" spans="2:16" ht="15" customHeight="1" x14ac:dyDescent="0.35">
      <c r="C94" s="120" t="s">
        <v>661</v>
      </c>
      <c r="D94" s="136">
        <f>SUM(D91:D93)</f>
        <v>4.3336944745395447E-3</v>
      </c>
      <c r="E94" s="136">
        <f t="shared" ref="E94:K94" si="16">SUM(E91:E93)</f>
        <v>5.4171180931744311E-3</v>
      </c>
      <c r="F94" s="136">
        <f t="shared" si="16"/>
        <v>2.0585048754062838E-2</v>
      </c>
      <c r="G94" s="136">
        <f t="shared" si="16"/>
        <v>2.6814734561213433E-2</v>
      </c>
      <c r="H94" s="136">
        <f t="shared" si="16"/>
        <v>0.33965330444203684</v>
      </c>
      <c r="I94" s="136">
        <f t="shared" si="16"/>
        <v>5.6608884073672802E-2</v>
      </c>
      <c r="J94" s="136">
        <f t="shared" si="16"/>
        <v>0.3970747562296858</v>
      </c>
      <c r="K94" s="63">
        <f t="shared" si="16"/>
        <v>0.85048754062838572</v>
      </c>
      <c r="N94" s="369"/>
      <c r="O94" s="1"/>
      <c r="P94" s="1"/>
    </row>
    <row r="95" spans="2:16" s="84" customFormat="1" ht="15" customHeight="1" x14ac:dyDescent="0.35">
      <c r="C95" s="84" t="s">
        <v>662</v>
      </c>
      <c r="D95" s="166">
        <v>0</v>
      </c>
      <c r="E95" s="166">
        <v>0</v>
      </c>
      <c r="F95" s="166">
        <v>0</v>
      </c>
      <c r="G95" s="166">
        <v>0</v>
      </c>
      <c r="H95" s="166">
        <v>2.7085590465872155E-4</v>
      </c>
      <c r="I95" s="166">
        <v>0</v>
      </c>
      <c r="J95" s="166">
        <v>0</v>
      </c>
      <c r="K95" s="85">
        <f>SUM(D95:J95)</f>
        <v>2.7085590465872155E-4</v>
      </c>
      <c r="N95" s="368"/>
    </row>
    <row r="96" spans="2:16" s="84" customFormat="1" ht="15" customHeight="1" x14ac:dyDescent="0.35">
      <c r="C96" s="84" t="s">
        <v>663</v>
      </c>
      <c r="D96" s="166">
        <v>0</v>
      </c>
      <c r="E96" s="166">
        <v>0</v>
      </c>
      <c r="F96" s="166">
        <v>0</v>
      </c>
      <c r="G96" s="166">
        <v>0</v>
      </c>
      <c r="H96" s="166">
        <v>0</v>
      </c>
      <c r="I96" s="166">
        <v>0</v>
      </c>
      <c r="J96" s="166">
        <v>0</v>
      </c>
      <c r="K96" s="85">
        <f t="shared" ref="K96:K97" si="17">SUM(D96:J96)</f>
        <v>0</v>
      </c>
      <c r="N96" s="368"/>
    </row>
    <row r="97" spans="2:16" s="84" customFormat="1" ht="15" customHeight="1" x14ac:dyDescent="0.35">
      <c r="C97" s="84" t="s">
        <v>664</v>
      </c>
      <c r="D97" s="166">
        <v>0</v>
      </c>
      <c r="E97" s="166">
        <v>0</v>
      </c>
      <c r="F97" s="166">
        <v>0</v>
      </c>
      <c r="G97" s="166">
        <v>0</v>
      </c>
      <c r="H97" s="166">
        <v>2.7085590465872155E-4</v>
      </c>
      <c r="I97" s="166">
        <v>0</v>
      </c>
      <c r="J97" s="166">
        <v>2.7085590465872155E-4</v>
      </c>
      <c r="K97" s="85">
        <f t="shared" si="17"/>
        <v>5.4171180931744309E-4</v>
      </c>
      <c r="N97" s="368"/>
    </row>
    <row r="98" spans="2:16" s="84" customFormat="1" ht="15" customHeight="1" x14ac:dyDescent="0.35">
      <c r="C98" s="168" t="s">
        <v>665</v>
      </c>
      <c r="D98" s="167">
        <f>SUM(D95:D97)</f>
        <v>0</v>
      </c>
      <c r="E98" s="167">
        <f t="shared" ref="E98:K98" si="18">SUM(E95:E97)</f>
        <v>0</v>
      </c>
      <c r="F98" s="167">
        <f t="shared" si="18"/>
        <v>0</v>
      </c>
      <c r="G98" s="167">
        <f t="shared" si="18"/>
        <v>0</v>
      </c>
      <c r="H98" s="167">
        <f t="shared" si="18"/>
        <v>5.4171180931744309E-4</v>
      </c>
      <c r="I98" s="167">
        <f t="shared" si="18"/>
        <v>0</v>
      </c>
      <c r="J98" s="167">
        <f t="shared" si="18"/>
        <v>2.7085590465872155E-4</v>
      </c>
      <c r="K98" s="85">
        <f t="shared" si="18"/>
        <v>8.1256771397616458E-4</v>
      </c>
      <c r="N98" s="368"/>
    </row>
    <row r="99" spans="2:16" ht="15" customHeight="1" x14ac:dyDescent="0.35">
      <c r="C99" s="120" t="s">
        <v>666</v>
      </c>
      <c r="D99" s="136">
        <f>SUM(D90+D94+D98)</f>
        <v>6.2296858071505951E-3</v>
      </c>
      <c r="E99" s="136">
        <f t="shared" ref="E99:J99" si="19">SUM(E90+E94+E98)</f>
        <v>5.6879739978331527E-3</v>
      </c>
      <c r="F99" s="136">
        <f>SUM(F90+F94+F98)</f>
        <v>2.5460455037919827E-2</v>
      </c>
      <c r="G99" s="136">
        <f t="shared" si="19"/>
        <v>3.1419284940411699E-2</v>
      </c>
      <c r="H99" s="136">
        <f t="shared" si="19"/>
        <v>0.42741061755146265</v>
      </c>
      <c r="I99" s="136">
        <f t="shared" si="19"/>
        <v>5.9588299024918738E-2</v>
      </c>
      <c r="J99" s="136">
        <f t="shared" si="19"/>
        <v>0.44149512459371609</v>
      </c>
      <c r="K99" s="85">
        <f>SUM(K90+K94+K98)</f>
        <v>0.99729144095341282</v>
      </c>
      <c r="N99" s="369"/>
      <c r="O99" s="1"/>
      <c r="P99" s="1"/>
    </row>
    <row r="100" spans="2:16" ht="15" customHeight="1" x14ac:dyDescent="0.35">
      <c r="C100" s="82"/>
      <c r="D100" s="37"/>
      <c r="E100" s="37"/>
      <c r="F100" s="37"/>
      <c r="G100" s="37"/>
      <c r="H100" s="37"/>
      <c r="I100" s="37"/>
      <c r="J100" s="37"/>
      <c r="K100" s="62"/>
      <c r="N100" s="369"/>
      <c r="O100" s="1"/>
      <c r="P100" s="1"/>
    </row>
    <row r="101" spans="2:16" ht="15" customHeight="1" x14ac:dyDescent="0.35">
      <c r="B101" s="32" t="s">
        <v>667</v>
      </c>
      <c r="C101" s="40"/>
      <c r="D101" s="37"/>
      <c r="E101" s="37"/>
      <c r="F101" s="37"/>
      <c r="G101" s="37"/>
      <c r="H101" s="37"/>
      <c r="I101" s="37"/>
      <c r="J101" s="37"/>
      <c r="K101" s="62"/>
      <c r="N101" s="369"/>
      <c r="O101" s="1"/>
      <c r="P101" s="1"/>
    </row>
    <row r="102" spans="2:16" ht="30" customHeight="1" x14ac:dyDescent="0.35">
      <c r="B102" s="74" t="s">
        <v>65</v>
      </c>
      <c r="C102" s="88"/>
      <c r="D102" s="89" t="s">
        <v>668</v>
      </c>
      <c r="E102" s="90" t="s">
        <v>669</v>
      </c>
      <c r="F102" s="89" t="s">
        <v>670</v>
      </c>
      <c r="G102" s="57">
        <v>2023</v>
      </c>
      <c r="H102" s="57" t="s">
        <v>671</v>
      </c>
      <c r="I102" s="37"/>
      <c r="J102" s="37"/>
      <c r="K102" s="62"/>
      <c r="N102" s="369"/>
      <c r="O102" s="1"/>
      <c r="P102" s="1"/>
    </row>
    <row r="103" spans="2:16" ht="15" customHeight="1" x14ac:dyDescent="0.35">
      <c r="C103" s="40" t="s">
        <v>672</v>
      </c>
      <c r="D103" s="37">
        <v>0</v>
      </c>
      <c r="E103" s="37">
        <v>0</v>
      </c>
      <c r="F103" s="37">
        <v>1</v>
      </c>
      <c r="G103" s="37">
        <f>SUM(D103:F103)</f>
        <v>1</v>
      </c>
      <c r="H103" s="63">
        <v>0.25</v>
      </c>
      <c r="I103" s="37"/>
      <c r="J103" s="37"/>
      <c r="K103" s="62"/>
      <c r="N103" s="369"/>
      <c r="O103" s="1"/>
      <c r="P103" s="1"/>
    </row>
    <row r="104" spans="2:16" ht="15" customHeight="1" x14ac:dyDescent="0.35">
      <c r="C104" s="40" t="s">
        <v>673</v>
      </c>
      <c r="D104" s="37">
        <v>0</v>
      </c>
      <c r="E104" s="37">
        <v>0.33</v>
      </c>
      <c r="F104" s="37">
        <v>0.67</v>
      </c>
      <c r="G104" s="37">
        <f>SUM(D104:F104)</f>
        <v>1</v>
      </c>
      <c r="H104" s="63">
        <v>0.75</v>
      </c>
      <c r="I104" s="37"/>
      <c r="J104" s="37"/>
      <c r="K104" s="62"/>
      <c r="L104" s="215"/>
      <c r="N104" s="369"/>
      <c r="O104" s="1"/>
      <c r="P104" s="1"/>
    </row>
    <row r="105" spans="2:16" ht="15" customHeight="1" x14ac:dyDescent="0.35">
      <c r="B105" s="101"/>
      <c r="C105" s="168" t="s">
        <v>674</v>
      </c>
      <c r="D105" s="37">
        <v>0</v>
      </c>
      <c r="E105" s="37">
        <v>0.25</v>
      </c>
      <c r="F105" s="37">
        <v>0.75</v>
      </c>
      <c r="G105" s="37">
        <v>1</v>
      </c>
      <c r="H105" s="63">
        <f>SUM(H103:H104)</f>
        <v>1</v>
      </c>
      <c r="I105" s="37"/>
      <c r="J105" s="37"/>
      <c r="K105" s="62"/>
      <c r="N105" s="369"/>
      <c r="O105" s="1"/>
      <c r="P105" s="1"/>
    </row>
    <row r="106" spans="2:16" ht="15" customHeight="1" x14ac:dyDescent="0.35">
      <c r="B106" s="101"/>
      <c r="C106" s="216"/>
      <c r="D106" s="37"/>
      <c r="E106" s="37"/>
      <c r="F106" s="37"/>
      <c r="G106" s="37"/>
      <c r="H106" s="37"/>
      <c r="I106" s="37"/>
      <c r="J106" s="37"/>
      <c r="K106" s="62"/>
      <c r="N106" s="369"/>
      <c r="O106" s="1"/>
      <c r="P106" s="1"/>
    </row>
    <row r="107" spans="2:16" ht="15" customHeight="1" x14ac:dyDescent="0.35">
      <c r="B107" s="32" t="s">
        <v>675</v>
      </c>
      <c r="C107" s="40"/>
      <c r="D107" s="37"/>
      <c r="E107" s="37"/>
      <c r="F107" s="37"/>
      <c r="G107" s="37"/>
      <c r="H107" s="37"/>
      <c r="I107" s="37"/>
      <c r="J107" s="37"/>
      <c r="K107" s="62"/>
      <c r="N107" s="369"/>
      <c r="O107" s="1"/>
      <c r="P107" s="1"/>
    </row>
    <row r="108" spans="2:16" s="77" customFormat="1" ht="30" customHeight="1" x14ac:dyDescent="0.35">
      <c r="B108" s="74" t="s">
        <v>57</v>
      </c>
      <c r="C108" s="88"/>
      <c r="D108" s="89" t="s">
        <v>668</v>
      </c>
      <c r="E108" s="90" t="s">
        <v>669</v>
      </c>
      <c r="F108" s="89" t="s">
        <v>670</v>
      </c>
      <c r="G108" s="89" t="s">
        <v>676</v>
      </c>
      <c r="H108" s="57">
        <v>2023</v>
      </c>
      <c r="I108" s="53"/>
      <c r="J108" s="53"/>
      <c r="K108" s="95"/>
      <c r="N108" s="369"/>
      <c r="O108" s="11"/>
      <c r="P108" s="11"/>
    </row>
    <row r="109" spans="2:16" ht="15" customHeight="1" x14ac:dyDescent="0.35">
      <c r="C109" s="40" t="s">
        <v>677</v>
      </c>
      <c r="D109" s="137">
        <v>55</v>
      </c>
      <c r="E109" s="137">
        <v>62</v>
      </c>
      <c r="F109" s="137">
        <v>14</v>
      </c>
      <c r="G109" s="140">
        <v>0</v>
      </c>
      <c r="H109" s="138">
        <v>131</v>
      </c>
      <c r="I109" s="37"/>
      <c r="J109" s="37"/>
      <c r="K109" s="62"/>
      <c r="N109" s="369"/>
      <c r="O109" s="1"/>
      <c r="P109" s="1"/>
    </row>
    <row r="110" spans="2:16" ht="15" customHeight="1" x14ac:dyDescent="0.35">
      <c r="C110" s="84" t="s">
        <v>678</v>
      </c>
      <c r="D110" s="137">
        <v>176</v>
      </c>
      <c r="E110" s="137">
        <v>380</v>
      </c>
      <c r="F110" s="137">
        <v>93</v>
      </c>
      <c r="G110" s="140">
        <v>0</v>
      </c>
      <c r="H110" s="138">
        <v>649</v>
      </c>
      <c r="I110" s="37"/>
      <c r="J110" s="37"/>
      <c r="K110" s="62"/>
      <c r="N110" s="369"/>
      <c r="O110" s="1"/>
      <c r="P110" s="1"/>
    </row>
    <row r="111" spans="2:16" s="84" customFormat="1" ht="15" customHeight="1" x14ac:dyDescent="0.35">
      <c r="C111" s="84" t="s">
        <v>679</v>
      </c>
      <c r="D111" s="169">
        <v>0</v>
      </c>
      <c r="E111" s="169">
        <v>1</v>
      </c>
      <c r="F111" s="169">
        <v>0</v>
      </c>
      <c r="G111" s="170">
        <v>2</v>
      </c>
      <c r="H111" s="171">
        <v>3</v>
      </c>
      <c r="I111" s="92"/>
      <c r="J111" s="92"/>
      <c r="K111" s="85"/>
      <c r="N111" s="368"/>
    </row>
    <row r="112" spans="2:16" s="32" customFormat="1" ht="15" customHeight="1" x14ac:dyDescent="0.35">
      <c r="C112" s="36" t="s">
        <v>680</v>
      </c>
      <c r="D112" s="139">
        <f>SUM(D109:D111)</f>
        <v>231</v>
      </c>
      <c r="E112" s="139">
        <f t="shared" ref="E112:F112" si="20">SUM(E109:E111)</f>
        <v>443</v>
      </c>
      <c r="F112" s="139">
        <f t="shared" si="20"/>
        <v>107</v>
      </c>
      <c r="G112" s="141">
        <f>SUM(G109:G111)</f>
        <v>2</v>
      </c>
      <c r="H112" s="138">
        <v>783</v>
      </c>
      <c r="I112" s="63"/>
      <c r="J112" s="63"/>
      <c r="K112" s="62"/>
      <c r="N112" s="365"/>
      <c r="O112" s="6"/>
      <c r="P112" s="6"/>
    </row>
    <row r="113" spans="2:16" ht="15" customHeight="1" x14ac:dyDescent="0.35">
      <c r="C113" s="40" t="s">
        <v>681</v>
      </c>
      <c r="D113" s="37">
        <v>1.6519411449206288E-2</v>
      </c>
      <c r="E113" s="37">
        <v>1.862188199728709E-2</v>
      </c>
      <c r="F113" s="37">
        <v>4.2049410961616006E-3</v>
      </c>
      <c r="G113" s="37">
        <v>0</v>
      </c>
      <c r="H113" s="63">
        <v>3.9346234542654977E-2</v>
      </c>
      <c r="I113" s="37"/>
      <c r="J113" s="37"/>
      <c r="K113" s="62"/>
      <c r="N113" s="369"/>
      <c r="O113" s="1"/>
      <c r="P113" s="1"/>
    </row>
    <row r="114" spans="2:16" ht="15" customHeight="1" x14ac:dyDescent="0.35">
      <c r="B114" s="101"/>
      <c r="C114" s="40" t="s">
        <v>682</v>
      </c>
      <c r="D114" s="37">
        <v>5.286211663746012E-2</v>
      </c>
      <c r="E114" s="37">
        <v>0.11413411546724345</v>
      </c>
      <c r="F114" s="37">
        <v>2.7932822995930633E-2</v>
      </c>
      <c r="G114" s="37">
        <v>0</v>
      </c>
      <c r="H114" s="63">
        <v>0.19492905510063421</v>
      </c>
      <c r="I114" s="37"/>
      <c r="J114" s="37"/>
      <c r="K114" s="62"/>
      <c r="N114" s="369"/>
      <c r="O114" s="1"/>
      <c r="P114" s="1"/>
    </row>
    <row r="115" spans="2:16" s="84" customFormat="1" ht="15" customHeight="1" x14ac:dyDescent="0.35">
      <c r="B115" s="83"/>
      <c r="C115" s="84" t="s">
        <v>683</v>
      </c>
      <c r="D115" s="92">
        <v>0</v>
      </c>
      <c r="E115" s="92">
        <v>3.0035293544011435E-4</v>
      </c>
      <c r="F115" s="92">
        <v>0</v>
      </c>
      <c r="G115" s="92">
        <v>6.0070587088022871E-4</v>
      </c>
      <c r="H115" s="85">
        <v>9.0105880632034301E-4</v>
      </c>
      <c r="I115" s="92"/>
      <c r="J115" s="92"/>
      <c r="K115" s="85"/>
      <c r="N115" s="368"/>
    </row>
    <row r="116" spans="2:16" s="36" customFormat="1" ht="15" customHeight="1" x14ac:dyDescent="0.35">
      <c r="B116" s="187"/>
      <c r="C116" s="36" t="s">
        <v>684</v>
      </c>
      <c r="D116" s="85">
        <f>SUM(D113:D115)</f>
        <v>6.9381528086666408E-2</v>
      </c>
      <c r="E116" s="85">
        <f t="shared" ref="E116:H116" si="21">SUM(E113:E115)</f>
        <v>0.13305635039997066</v>
      </c>
      <c r="F116" s="85">
        <f t="shared" si="21"/>
        <v>3.2137764092092236E-2</v>
      </c>
      <c r="G116" s="85">
        <f t="shared" si="21"/>
        <v>6.0070587088022871E-4</v>
      </c>
      <c r="H116" s="85">
        <f t="shared" si="21"/>
        <v>0.23517634844960955</v>
      </c>
      <c r="I116" s="85"/>
      <c r="J116" s="85"/>
      <c r="K116" s="85"/>
      <c r="N116" s="367"/>
    </row>
    <row r="117" spans="2:16" ht="37.5" customHeight="1" x14ac:dyDescent="0.35">
      <c r="B117" s="420" t="s">
        <v>685</v>
      </c>
      <c r="C117" s="420"/>
      <c r="D117" s="420"/>
      <c r="E117" s="420"/>
      <c r="F117" s="37"/>
      <c r="G117" s="63"/>
      <c r="H117" s="37"/>
      <c r="I117" s="37"/>
      <c r="J117" s="37"/>
      <c r="K117" s="62"/>
      <c r="N117" s="369"/>
      <c r="O117" s="1"/>
      <c r="P117" s="1"/>
    </row>
    <row r="118" spans="2:16" ht="18" customHeight="1" x14ac:dyDescent="0.35">
      <c r="B118" s="196"/>
      <c r="C118" s="196"/>
      <c r="D118" s="196"/>
      <c r="E118" s="196"/>
      <c r="F118" s="37"/>
      <c r="G118" s="63"/>
      <c r="H118" s="37"/>
      <c r="I118" s="37"/>
      <c r="J118" s="37"/>
      <c r="K118" s="62"/>
      <c r="N118" s="369"/>
      <c r="O118" s="1"/>
      <c r="P118" s="1"/>
    </row>
    <row r="119" spans="2:16" ht="18" customHeight="1" x14ac:dyDescent="0.35">
      <c r="B119" s="32" t="s">
        <v>686</v>
      </c>
      <c r="C119" s="84"/>
      <c r="D119" s="53"/>
      <c r="E119" s="53"/>
      <c r="F119" s="100"/>
      <c r="G119" s="37"/>
      <c r="H119" s="37"/>
      <c r="I119" s="37"/>
      <c r="J119" s="37"/>
      <c r="K119" s="62"/>
      <c r="N119" s="369"/>
      <c r="O119" s="1"/>
      <c r="P119" s="1"/>
    </row>
    <row r="120" spans="2:16" ht="18" customHeight="1" x14ac:dyDescent="0.35">
      <c r="B120" s="24" t="s">
        <v>57</v>
      </c>
      <c r="C120" s="96"/>
      <c r="D120" s="89" t="s">
        <v>558</v>
      </c>
      <c r="E120" s="89" t="s">
        <v>559</v>
      </c>
      <c r="F120" s="89" t="s">
        <v>560</v>
      </c>
      <c r="G120" s="87" t="s">
        <v>561</v>
      </c>
      <c r="H120" s="57">
        <v>2023</v>
      </c>
      <c r="I120" s="37"/>
      <c r="J120" s="37"/>
      <c r="K120" s="62"/>
      <c r="N120" s="369"/>
      <c r="O120" s="1"/>
      <c r="P120" s="1"/>
    </row>
    <row r="121" spans="2:16" ht="18" customHeight="1" x14ac:dyDescent="0.35">
      <c r="B121" s="35"/>
      <c r="C121" s="40" t="s">
        <v>677</v>
      </c>
      <c r="D121" s="4">
        <v>27</v>
      </c>
      <c r="E121" s="4">
        <v>3</v>
      </c>
      <c r="F121" s="4">
        <v>13</v>
      </c>
      <c r="G121" s="4">
        <v>88</v>
      </c>
      <c r="H121" s="65">
        <v>131</v>
      </c>
      <c r="I121" s="37"/>
      <c r="J121" s="37"/>
      <c r="K121" s="62"/>
      <c r="N121" s="369"/>
      <c r="O121" s="1"/>
      <c r="P121" s="1"/>
    </row>
    <row r="122" spans="2:16" ht="18" customHeight="1" x14ac:dyDescent="0.35">
      <c r="B122" s="35"/>
      <c r="C122" s="84" t="s">
        <v>678</v>
      </c>
      <c r="D122" s="4">
        <v>228</v>
      </c>
      <c r="E122" s="4">
        <v>36</v>
      </c>
      <c r="F122" s="4">
        <v>47</v>
      </c>
      <c r="G122" s="4">
        <v>338</v>
      </c>
      <c r="H122" s="65">
        <v>649</v>
      </c>
      <c r="I122" s="37"/>
      <c r="J122" s="37"/>
      <c r="K122" s="62"/>
      <c r="N122" s="369"/>
      <c r="O122" s="1"/>
      <c r="P122" s="1"/>
    </row>
    <row r="123" spans="2:16" ht="18" customHeight="1" x14ac:dyDescent="0.35">
      <c r="B123" s="36"/>
      <c r="C123" s="84" t="s">
        <v>679</v>
      </c>
      <c r="D123" s="117">
        <v>3</v>
      </c>
      <c r="E123" s="117">
        <v>0</v>
      </c>
      <c r="F123" s="117">
        <v>0</v>
      </c>
      <c r="G123" s="117">
        <v>0</v>
      </c>
      <c r="H123" s="65">
        <v>3</v>
      </c>
      <c r="I123" s="37"/>
      <c r="J123" s="37"/>
      <c r="K123" s="62"/>
      <c r="N123" s="369"/>
      <c r="O123" s="1"/>
      <c r="P123" s="1"/>
    </row>
    <row r="124" spans="2:16" ht="18" customHeight="1" x14ac:dyDescent="0.35">
      <c r="B124" s="35"/>
      <c r="C124" s="36" t="s">
        <v>680</v>
      </c>
      <c r="D124" s="9">
        <f>SUM(D121:D123)</f>
        <v>258</v>
      </c>
      <c r="E124" s="9">
        <f t="shared" ref="E124:G124" si="22">SUM(E121:E123)</f>
        <v>39</v>
      </c>
      <c r="F124" s="9">
        <f t="shared" si="22"/>
        <v>60</v>
      </c>
      <c r="G124" s="9">
        <f t="shared" si="22"/>
        <v>426</v>
      </c>
      <c r="H124" s="9">
        <v>783</v>
      </c>
      <c r="I124" s="37"/>
      <c r="J124" s="37"/>
      <c r="K124" s="62"/>
      <c r="N124" s="369"/>
      <c r="O124" s="1"/>
      <c r="P124" s="1"/>
    </row>
    <row r="125" spans="2:16" ht="18" customHeight="1" x14ac:dyDescent="0.35">
      <c r="B125" s="84"/>
      <c r="C125" s="84" t="s">
        <v>681</v>
      </c>
      <c r="D125" s="53">
        <v>9.8365073733305927E-2</v>
      </c>
      <c r="E125" s="53">
        <v>8.8464117519796281E-3</v>
      </c>
      <c r="F125" s="53">
        <v>1.3357543000026697E-2</v>
      </c>
      <c r="G125" s="53">
        <v>5.0499968602307328E-2</v>
      </c>
      <c r="H125" s="63">
        <v>3.9346234542654977E-2</v>
      </c>
      <c r="I125" s="37"/>
      <c r="J125" s="37"/>
      <c r="K125" s="62"/>
      <c r="N125" s="369"/>
      <c r="O125" s="1"/>
      <c r="P125" s="1"/>
    </row>
    <row r="126" spans="2:16" ht="18" customHeight="1" x14ac:dyDescent="0.35">
      <c r="B126" s="84"/>
      <c r="C126" s="84" t="s">
        <v>682</v>
      </c>
      <c r="D126" s="53">
        <v>0.83063840041458337</v>
      </c>
      <c r="E126" s="53">
        <v>0.10615694102375553</v>
      </c>
      <c r="F126" s="53">
        <v>4.8292655461634977E-2</v>
      </c>
      <c r="G126" s="53">
        <v>0.19396578849522586</v>
      </c>
      <c r="H126" s="63">
        <v>0.19492905510063421</v>
      </c>
      <c r="I126" s="37"/>
      <c r="J126" s="37"/>
      <c r="K126" s="62"/>
      <c r="N126" s="369"/>
      <c r="O126" s="1"/>
      <c r="P126" s="1"/>
    </row>
    <row r="127" spans="2:16" ht="18" customHeight="1" x14ac:dyDescent="0.35">
      <c r="B127" s="84"/>
      <c r="C127" s="84" t="s">
        <v>683</v>
      </c>
      <c r="D127" s="97">
        <v>1.0929452637033992E-2</v>
      </c>
      <c r="E127" s="97">
        <v>0</v>
      </c>
      <c r="F127" s="97">
        <v>0</v>
      </c>
      <c r="G127" s="97">
        <v>0</v>
      </c>
      <c r="H127" s="85">
        <v>9.0105880632034301E-4</v>
      </c>
      <c r="I127" s="37"/>
      <c r="J127" s="37"/>
      <c r="K127" s="62"/>
      <c r="N127" s="369"/>
      <c r="O127" s="1"/>
      <c r="P127" s="1"/>
    </row>
    <row r="128" spans="2:16" ht="18" customHeight="1" x14ac:dyDescent="0.35">
      <c r="B128" s="36"/>
      <c r="C128" s="36" t="s">
        <v>684</v>
      </c>
      <c r="D128" s="98">
        <f>SUM(D125:D127)</f>
        <v>0.93993292678492335</v>
      </c>
      <c r="E128" s="98">
        <f t="shared" ref="E128:H128" si="23">SUM(E125:E127)</f>
        <v>0.11500335277573516</v>
      </c>
      <c r="F128" s="98">
        <f t="shared" si="23"/>
        <v>6.1650198461661671E-2</v>
      </c>
      <c r="G128" s="98">
        <f t="shared" si="23"/>
        <v>0.24446575709753318</v>
      </c>
      <c r="H128" s="98">
        <f t="shared" si="23"/>
        <v>0.23517634844960955</v>
      </c>
      <c r="I128" s="37"/>
      <c r="J128" s="37"/>
      <c r="K128" s="62"/>
      <c r="N128" s="369"/>
      <c r="O128" s="1"/>
      <c r="P128" s="1"/>
    </row>
    <row r="129" spans="2:16" ht="18" customHeight="1" x14ac:dyDescent="0.35">
      <c r="B129" s="83" t="s">
        <v>687</v>
      </c>
      <c r="C129" s="84"/>
      <c r="D129" s="53"/>
      <c r="E129" s="53"/>
      <c r="F129" s="53"/>
      <c r="G129" s="53"/>
      <c r="H129" s="63"/>
      <c r="I129" s="37"/>
      <c r="J129" s="37"/>
      <c r="K129" s="62"/>
      <c r="N129" s="369"/>
      <c r="O129" s="1"/>
      <c r="P129" s="1"/>
    </row>
    <row r="130" spans="2:16" ht="15" customHeight="1" x14ac:dyDescent="0.35">
      <c r="B130" s="101"/>
      <c r="C130" s="40"/>
      <c r="D130" s="37"/>
      <c r="E130" s="37"/>
      <c r="F130" s="37"/>
      <c r="G130" s="63"/>
      <c r="H130" s="37"/>
      <c r="I130" s="37"/>
      <c r="J130" s="37"/>
      <c r="K130" s="62"/>
      <c r="N130" s="369"/>
      <c r="O130" s="1"/>
      <c r="P130" s="1"/>
    </row>
    <row r="131" spans="2:16" ht="15" customHeight="1" x14ac:dyDescent="0.35">
      <c r="B131" s="32" t="s">
        <v>688</v>
      </c>
      <c r="C131" s="40"/>
      <c r="D131" s="37"/>
      <c r="E131" s="37"/>
      <c r="F131" s="37"/>
      <c r="G131" s="99"/>
      <c r="H131" s="37"/>
      <c r="I131" s="37"/>
      <c r="J131" s="37"/>
      <c r="K131" s="62"/>
      <c r="N131" s="369"/>
      <c r="O131" s="1"/>
      <c r="P131" s="1"/>
    </row>
    <row r="132" spans="2:16" ht="29.25" customHeight="1" x14ac:dyDescent="0.35">
      <c r="B132" s="74" t="s">
        <v>57</v>
      </c>
      <c r="C132" s="88"/>
      <c r="D132" s="89" t="s">
        <v>668</v>
      </c>
      <c r="E132" s="90" t="s">
        <v>669</v>
      </c>
      <c r="F132" s="89" t="s">
        <v>670</v>
      </c>
      <c r="G132" s="89" t="s">
        <v>676</v>
      </c>
      <c r="H132" s="57">
        <v>2023</v>
      </c>
      <c r="I132" s="37"/>
      <c r="J132" s="37"/>
      <c r="K132" s="62"/>
      <c r="N132" s="369"/>
      <c r="O132" s="1"/>
      <c r="P132" s="1"/>
    </row>
    <row r="133" spans="2:16" ht="15" customHeight="1" x14ac:dyDescent="0.35">
      <c r="B133" s="36"/>
      <c r="C133" s="40" t="s">
        <v>689</v>
      </c>
      <c r="D133" s="4">
        <v>22</v>
      </c>
      <c r="E133" s="4">
        <v>58</v>
      </c>
      <c r="F133" s="4">
        <v>11</v>
      </c>
      <c r="G133" s="27">
        <v>0</v>
      </c>
      <c r="H133" s="93">
        <f>SUM(D133:F133)</f>
        <v>91</v>
      </c>
      <c r="I133" s="37"/>
      <c r="J133" s="37"/>
      <c r="K133" s="62"/>
      <c r="N133" s="369"/>
      <c r="O133" s="1"/>
      <c r="P133" s="1"/>
    </row>
    <row r="134" spans="2:16" ht="15" customHeight="1" x14ac:dyDescent="0.35">
      <c r="B134" s="36"/>
      <c r="C134" s="84" t="s">
        <v>690</v>
      </c>
      <c r="D134" s="4">
        <v>59</v>
      </c>
      <c r="E134" s="4">
        <v>257</v>
      </c>
      <c r="F134" s="4">
        <v>61</v>
      </c>
      <c r="G134" s="27">
        <v>4</v>
      </c>
      <c r="H134" s="93">
        <f>SUM(D134:G134)</f>
        <v>381</v>
      </c>
      <c r="I134" s="37"/>
      <c r="J134" s="37"/>
      <c r="K134" s="62"/>
      <c r="N134" s="369"/>
      <c r="O134" s="1"/>
      <c r="P134" s="1"/>
    </row>
    <row r="135" spans="2:16" s="84" customFormat="1" ht="15" customHeight="1" x14ac:dyDescent="0.35">
      <c r="B135" s="36"/>
      <c r="C135" s="165" t="s">
        <v>691</v>
      </c>
      <c r="D135" s="117">
        <v>3</v>
      </c>
      <c r="E135" s="117">
        <v>10</v>
      </c>
      <c r="F135" s="117">
        <v>7</v>
      </c>
      <c r="G135" s="117">
        <v>0</v>
      </c>
      <c r="H135" s="172">
        <f>SUM(D135:F135)</f>
        <v>20</v>
      </c>
      <c r="I135" s="92"/>
      <c r="J135" s="92"/>
      <c r="K135" s="85"/>
      <c r="N135" s="368"/>
    </row>
    <row r="136" spans="2:16" s="32" customFormat="1" ht="15" customHeight="1" x14ac:dyDescent="0.35">
      <c r="B136" s="36"/>
      <c r="C136" s="42" t="s">
        <v>692</v>
      </c>
      <c r="D136" s="9">
        <f>SUM(D133:D135)</f>
        <v>84</v>
      </c>
      <c r="E136" s="9">
        <f t="shared" ref="E136:H136" si="24">SUM(E133:E135)</f>
        <v>325</v>
      </c>
      <c r="F136" s="9">
        <f t="shared" si="24"/>
        <v>79</v>
      </c>
      <c r="G136" s="9">
        <f t="shared" si="24"/>
        <v>4</v>
      </c>
      <c r="H136" s="9">
        <f t="shared" si="24"/>
        <v>492</v>
      </c>
      <c r="I136" s="9"/>
      <c r="J136" s="63"/>
      <c r="K136" s="62"/>
      <c r="N136" s="365"/>
      <c r="O136" s="6"/>
      <c r="P136" s="6"/>
    </row>
    <row r="137" spans="2:16" ht="15" customHeight="1" x14ac:dyDescent="0.35">
      <c r="B137" s="36"/>
      <c r="C137" s="40" t="s">
        <v>693</v>
      </c>
      <c r="D137" s="37">
        <v>6.6100000000000004E-3</v>
      </c>
      <c r="E137" s="37">
        <v>1.7420000000000001E-2</v>
      </c>
      <c r="F137" s="37">
        <v>3.3E-3</v>
      </c>
      <c r="G137" s="41">
        <v>0</v>
      </c>
      <c r="H137" s="99">
        <v>2.7332117125050404E-2</v>
      </c>
      <c r="I137" s="37"/>
      <c r="J137" s="37"/>
      <c r="K137" s="62"/>
      <c r="N137" s="369"/>
      <c r="O137" s="1"/>
      <c r="P137" s="1"/>
    </row>
    <row r="138" spans="2:16" ht="15" customHeight="1" x14ac:dyDescent="0.35">
      <c r="B138" s="36"/>
      <c r="C138" s="40" t="s">
        <v>694</v>
      </c>
      <c r="D138" s="37">
        <v>1.772E-2</v>
      </c>
      <c r="E138" s="37">
        <v>7.7190000000000009E-2</v>
      </c>
      <c r="F138" s="37">
        <v>1.8319999999999999E-2</v>
      </c>
      <c r="G138" s="41">
        <v>1.1999999999999999E-3</v>
      </c>
      <c r="H138" s="99">
        <v>0.11443446840268356</v>
      </c>
      <c r="I138" s="37"/>
      <c r="J138" s="37"/>
      <c r="K138" s="62"/>
      <c r="N138" s="369"/>
      <c r="O138" s="1"/>
      <c r="P138" s="1"/>
    </row>
    <row r="139" spans="2:16" s="84" customFormat="1" ht="15" customHeight="1" x14ac:dyDescent="0.35">
      <c r="B139" s="36"/>
      <c r="C139" s="165" t="s">
        <v>695</v>
      </c>
      <c r="D139" s="92">
        <v>0.09</v>
      </c>
      <c r="E139" s="92">
        <v>3.0000000000000001E-3</v>
      </c>
      <c r="F139" s="92">
        <v>2.0999999999999999E-3</v>
      </c>
      <c r="G139" s="92">
        <v>0</v>
      </c>
      <c r="H139" s="197">
        <v>6.0070587088022868E-3</v>
      </c>
      <c r="I139" s="92"/>
      <c r="J139" s="92"/>
      <c r="K139" s="85"/>
      <c r="N139" s="368"/>
    </row>
    <row r="140" spans="2:16" s="36" customFormat="1" ht="15" customHeight="1" x14ac:dyDescent="0.35">
      <c r="C140" s="168" t="s">
        <v>696</v>
      </c>
      <c r="D140" s="85">
        <f>SUM(D137:D139)</f>
        <v>0.11433</v>
      </c>
      <c r="E140" s="85">
        <f t="shared" ref="E140:H140" si="25">SUM(E137:E139)</f>
        <v>9.7610000000000016E-2</v>
      </c>
      <c r="F140" s="85">
        <f t="shared" si="25"/>
        <v>2.3720000000000001E-2</v>
      </c>
      <c r="G140" s="85">
        <f t="shared" si="25"/>
        <v>1.1999999999999999E-3</v>
      </c>
      <c r="H140" s="85">
        <f t="shared" si="25"/>
        <v>0.14777364423653624</v>
      </c>
      <c r="I140" s="85"/>
      <c r="J140" s="85"/>
      <c r="K140" s="85"/>
      <c r="N140" s="367"/>
    </row>
    <row r="141" spans="2:16" ht="15" customHeight="1" x14ac:dyDescent="0.35">
      <c r="B141" s="48" t="s">
        <v>697</v>
      </c>
      <c r="C141" s="84"/>
      <c r="D141" s="4"/>
      <c r="E141" s="4"/>
      <c r="F141" s="4"/>
      <c r="G141" s="93"/>
      <c r="H141" s="37"/>
      <c r="I141" s="37"/>
      <c r="J141" s="37"/>
      <c r="K141" s="62"/>
      <c r="N141" s="369"/>
      <c r="O141" s="1"/>
      <c r="P141" s="1"/>
    </row>
    <row r="142" spans="2:16" ht="41.25" customHeight="1" x14ac:dyDescent="0.35">
      <c r="B142" s="421" t="s">
        <v>698</v>
      </c>
      <c r="C142" s="421"/>
      <c r="D142" s="421"/>
      <c r="E142" s="421"/>
      <c r="F142" s="4"/>
      <c r="G142" s="93"/>
      <c r="H142" s="37"/>
      <c r="I142" s="37"/>
      <c r="J142" s="37"/>
      <c r="K142" s="62"/>
      <c r="N142" s="369"/>
      <c r="O142" s="1"/>
      <c r="P142" s="1"/>
    </row>
    <row r="143" spans="2:16" ht="18.75" customHeight="1" x14ac:dyDescent="0.35">
      <c r="B143" s="219" t="s">
        <v>699</v>
      </c>
      <c r="C143" s="218"/>
      <c r="D143" s="218"/>
      <c r="E143" s="218"/>
      <c r="F143" s="4"/>
      <c r="G143" s="93"/>
      <c r="H143" s="37"/>
      <c r="I143" s="37"/>
      <c r="J143" s="37"/>
      <c r="K143" s="62"/>
      <c r="N143" s="369"/>
      <c r="O143" s="1"/>
      <c r="P143" s="1"/>
    </row>
    <row r="144" spans="2:16" ht="15" customHeight="1" x14ac:dyDescent="0.35">
      <c r="B144" s="101"/>
      <c r="C144" s="40"/>
      <c r="D144" s="37"/>
      <c r="E144" s="37"/>
      <c r="F144" s="37"/>
      <c r="G144" s="37"/>
      <c r="H144" s="37"/>
      <c r="I144" s="37"/>
      <c r="J144" s="37"/>
      <c r="K144" s="62"/>
      <c r="N144" s="369"/>
      <c r="O144" s="1"/>
      <c r="P144" s="1"/>
    </row>
    <row r="145" spans="2:16" s="84" customFormat="1" ht="15" customHeight="1" x14ac:dyDescent="0.35">
      <c r="B145" s="32" t="s">
        <v>700</v>
      </c>
      <c r="C145" s="1"/>
      <c r="D145" s="53"/>
      <c r="E145" s="53"/>
      <c r="F145" s="63"/>
      <c r="G145" s="1"/>
      <c r="H145" s="1"/>
      <c r="I145" s="92"/>
      <c r="J145" s="92"/>
      <c r="K145" s="85"/>
      <c r="N145" s="368"/>
    </row>
    <row r="146" spans="2:16" ht="15" customHeight="1" x14ac:dyDescent="0.35">
      <c r="B146" s="24" t="s">
        <v>57</v>
      </c>
      <c r="C146" s="94"/>
      <c r="D146" s="89" t="s">
        <v>558</v>
      </c>
      <c r="E146" s="89" t="s">
        <v>559</v>
      </c>
      <c r="F146" s="89" t="s">
        <v>560</v>
      </c>
      <c r="G146" s="87" t="s">
        <v>561</v>
      </c>
      <c r="H146" s="89" t="s">
        <v>701</v>
      </c>
      <c r="I146" s="57">
        <v>2023</v>
      </c>
      <c r="N146" s="369"/>
      <c r="O146" s="1"/>
      <c r="P146" s="1"/>
    </row>
    <row r="147" spans="2:16" ht="15" customHeight="1" x14ac:dyDescent="0.35">
      <c r="C147" s="40" t="s">
        <v>689</v>
      </c>
      <c r="D147" s="4">
        <v>8</v>
      </c>
      <c r="E147" s="4">
        <v>2</v>
      </c>
      <c r="F147" s="4">
        <v>19</v>
      </c>
      <c r="G147" s="4">
        <v>62</v>
      </c>
      <c r="H147" s="27">
        <v>68</v>
      </c>
      <c r="I147" s="9">
        <f>SUM(D147:G147)</f>
        <v>91</v>
      </c>
      <c r="N147" s="369"/>
      <c r="O147" s="1"/>
      <c r="P147" s="1"/>
    </row>
    <row r="148" spans="2:16" ht="15" customHeight="1" x14ac:dyDescent="0.35">
      <c r="C148" s="84" t="s">
        <v>690</v>
      </c>
      <c r="D148" s="4">
        <v>34</v>
      </c>
      <c r="E148" s="4">
        <v>34</v>
      </c>
      <c r="F148" s="4">
        <v>83</v>
      </c>
      <c r="G148" s="4">
        <v>230</v>
      </c>
      <c r="H148" s="27">
        <v>284</v>
      </c>
      <c r="I148" s="9">
        <f>SUM(D148:G148)</f>
        <v>381</v>
      </c>
      <c r="N148" s="369"/>
      <c r="O148" s="1"/>
      <c r="P148" s="1"/>
    </row>
    <row r="149" spans="2:16" s="84" customFormat="1" ht="15" customHeight="1" x14ac:dyDescent="0.35">
      <c r="C149" s="84" t="s">
        <v>702</v>
      </c>
      <c r="D149" s="117">
        <v>20</v>
      </c>
      <c r="E149" s="117">
        <v>0</v>
      </c>
      <c r="F149" s="117">
        <v>0</v>
      </c>
      <c r="G149" s="117">
        <v>0</v>
      </c>
      <c r="H149" s="117">
        <v>13</v>
      </c>
      <c r="I149" s="164">
        <f>SUM(D149:G149)</f>
        <v>20</v>
      </c>
      <c r="N149" s="368"/>
    </row>
    <row r="150" spans="2:16" ht="15" customHeight="1" x14ac:dyDescent="0.35">
      <c r="C150" s="36" t="s">
        <v>692</v>
      </c>
      <c r="D150" s="9">
        <f>SUM(D147:D149)</f>
        <v>62</v>
      </c>
      <c r="E150" s="9">
        <f t="shared" ref="E150:G150" si="26">SUM(E147:E149)</f>
        <v>36</v>
      </c>
      <c r="F150" s="9">
        <f t="shared" si="26"/>
        <v>102</v>
      </c>
      <c r="G150" s="9">
        <f t="shared" si="26"/>
        <v>292</v>
      </c>
      <c r="H150" s="9">
        <f>SUM(H147:H149)</f>
        <v>365</v>
      </c>
      <c r="I150" s="9">
        <f>SUM(I147:I149)</f>
        <v>492</v>
      </c>
      <c r="N150" s="369"/>
      <c r="O150" s="1"/>
      <c r="P150" s="1"/>
    </row>
    <row r="151" spans="2:16" ht="15" customHeight="1" x14ac:dyDescent="0.35">
      <c r="C151" s="40" t="s">
        <v>693</v>
      </c>
      <c r="D151" s="37">
        <v>2.9145207032090645E-2</v>
      </c>
      <c r="E151" s="37">
        <v>5.8976078346530854E-3</v>
      </c>
      <c r="F151" s="37">
        <v>1.9522562846192863E-2</v>
      </c>
      <c r="G151" s="37">
        <v>3.5579523333443795E-2</v>
      </c>
      <c r="H151" s="143">
        <v>1.8418201516793065E-2</v>
      </c>
      <c r="I151" s="62">
        <v>2.7332117125050404E-2</v>
      </c>
      <c r="N151" s="369"/>
      <c r="O151" s="1"/>
      <c r="P151" s="1"/>
    </row>
    <row r="152" spans="2:16" ht="15" customHeight="1" x14ac:dyDescent="0.35">
      <c r="C152" s="40" t="s">
        <v>694</v>
      </c>
      <c r="D152" s="37">
        <v>0.12386712988638524</v>
      </c>
      <c r="E152" s="37">
        <v>0.10025933318910245</v>
      </c>
      <c r="F152" s="37">
        <v>8.5282774538631978E-2</v>
      </c>
      <c r="G152" s="37">
        <v>0.13198855430148507</v>
      </c>
      <c r="H152" s="41">
        <v>7.6923076923076927E-2</v>
      </c>
      <c r="I152" s="62">
        <v>0.11443446840268356</v>
      </c>
      <c r="N152" s="369"/>
      <c r="O152" s="1"/>
      <c r="P152" s="1"/>
    </row>
    <row r="153" spans="2:16" s="84" customFormat="1" ht="15" customHeight="1" x14ac:dyDescent="0.35">
      <c r="C153" s="165" t="s">
        <v>695</v>
      </c>
      <c r="D153" s="92">
        <v>7.2863017580226605E-2</v>
      </c>
      <c r="E153" s="92">
        <v>0</v>
      </c>
      <c r="F153" s="92">
        <v>0</v>
      </c>
      <c r="G153" s="92">
        <v>0</v>
      </c>
      <c r="H153" s="92">
        <v>3.5211267605633804E-3</v>
      </c>
      <c r="I153" s="85">
        <v>6.0070587088022868E-3</v>
      </c>
      <c r="N153" s="368"/>
    </row>
    <row r="154" spans="2:16" s="36" customFormat="1" ht="15" customHeight="1" x14ac:dyDescent="0.35">
      <c r="C154" s="168" t="s">
        <v>696</v>
      </c>
      <c r="D154" s="85">
        <f>SUM(D151:D153)</f>
        <v>0.2258753544987025</v>
      </c>
      <c r="E154" s="85">
        <f t="shared" ref="E154:I154" si="27">SUM(E151:E153)</f>
        <v>0.10615694102375553</v>
      </c>
      <c r="F154" s="85">
        <f t="shared" si="27"/>
        <v>0.10480533738482484</v>
      </c>
      <c r="G154" s="85">
        <f t="shared" si="27"/>
        <v>0.16756807763492887</v>
      </c>
      <c r="H154" s="85">
        <f t="shared" si="27"/>
        <v>9.8862405200433365E-2</v>
      </c>
      <c r="I154" s="85">
        <f t="shared" si="27"/>
        <v>0.14777364423653624</v>
      </c>
      <c r="N154" s="367"/>
    </row>
    <row r="155" spans="2:16" ht="15" customHeight="1" x14ac:dyDescent="0.35">
      <c r="B155" s="48" t="s">
        <v>697</v>
      </c>
      <c r="N155" s="369"/>
      <c r="O155" s="1"/>
      <c r="P155" s="1"/>
    </row>
    <row r="156" spans="2:16" ht="15" customHeight="1" x14ac:dyDescent="0.35">
      <c r="B156" s="48" t="s">
        <v>703</v>
      </c>
      <c r="N156" s="369"/>
      <c r="O156" s="1"/>
      <c r="P156" s="1"/>
    </row>
    <row r="157" spans="2:16" ht="15" customHeight="1" x14ac:dyDescent="0.35">
      <c r="B157" s="83"/>
      <c r="C157" s="1"/>
      <c r="D157" s="37"/>
      <c r="E157" s="37"/>
      <c r="F157" s="62"/>
      <c r="N157" s="369"/>
      <c r="O157" s="1"/>
      <c r="P157" s="1"/>
    </row>
    <row r="158" spans="2:16" ht="15" customHeight="1" x14ac:dyDescent="0.35">
      <c r="B158" s="32" t="s">
        <v>704</v>
      </c>
      <c r="C158" s="1"/>
      <c r="D158" s="37"/>
      <c r="E158" s="37"/>
      <c r="F158" s="62"/>
      <c r="N158" s="369"/>
      <c r="O158" s="1"/>
      <c r="P158" s="1"/>
    </row>
    <row r="159" spans="2:16" ht="15" customHeight="1" x14ac:dyDescent="0.35">
      <c r="B159" s="24"/>
      <c r="C159" s="94"/>
      <c r="D159" s="89" t="s">
        <v>558</v>
      </c>
      <c r="E159" s="89" t="s">
        <v>559</v>
      </c>
      <c r="F159" s="89" t="s">
        <v>560</v>
      </c>
      <c r="G159" s="87" t="s">
        <v>561</v>
      </c>
      <c r="H159" s="57">
        <v>2023</v>
      </c>
      <c r="N159" s="369"/>
      <c r="O159" s="1"/>
      <c r="P159" s="1"/>
    </row>
    <row r="160" spans="2:16" ht="15" customHeight="1" x14ac:dyDescent="0.35">
      <c r="B160" s="35"/>
      <c r="C160" s="40" t="s">
        <v>705</v>
      </c>
      <c r="D160" s="159">
        <v>2</v>
      </c>
      <c r="E160" s="159">
        <v>0</v>
      </c>
      <c r="F160" s="159">
        <v>17</v>
      </c>
      <c r="G160" s="117">
        <v>4</v>
      </c>
      <c r="H160" s="159">
        <f>SUM(D160:G160)</f>
        <v>23</v>
      </c>
      <c r="I160" s="155"/>
      <c r="N160" s="369"/>
      <c r="O160" s="1"/>
      <c r="P160" s="1"/>
    </row>
    <row r="161" spans="2:16" ht="15" customHeight="1" x14ac:dyDescent="0.35">
      <c r="B161" s="35"/>
      <c r="C161" s="84" t="s">
        <v>706</v>
      </c>
      <c r="D161" s="159">
        <v>8</v>
      </c>
      <c r="E161" s="159">
        <v>6</v>
      </c>
      <c r="F161" s="159">
        <v>69</v>
      </c>
      <c r="G161" s="117">
        <v>14</v>
      </c>
      <c r="H161" s="159">
        <f t="shared" ref="H161:H163" si="28">SUM(D161:G161)</f>
        <v>97</v>
      </c>
      <c r="I161" s="155"/>
      <c r="N161" s="369"/>
      <c r="O161" s="1"/>
      <c r="P161" s="1"/>
    </row>
    <row r="162" spans="2:16" ht="15" customHeight="1" x14ac:dyDescent="0.35">
      <c r="B162" s="35"/>
      <c r="C162" s="84" t="s">
        <v>707</v>
      </c>
      <c r="D162" s="159">
        <v>7</v>
      </c>
      <c r="E162" s="159">
        <v>0</v>
      </c>
      <c r="F162" s="159">
        <v>0</v>
      </c>
      <c r="G162" s="117">
        <v>0</v>
      </c>
      <c r="H162" s="159">
        <f t="shared" si="28"/>
        <v>7</v>
      </c>
      <c r="I162" s="155"/>
      <c r="N162" s="369"/>
      <c r="O162" s="1"/>
      <c r="P162" s="1"/>
    </row>
    <row r="163" spans="2:16" ht="15" customHeight="1" x14ac:dyDescent="0.35">
      <c r="B163" s="35"/>
      <c r="C163" s="36" t="s">
        <v>708</v>
      </c>
      <c r="D163" s="65">
        <f>SUM(D160:D162)</f>
        <v>17</v>
      </c>
      <c r="E163" s="65">
        <f>SUM(E160:E162)</f>
        <v>6</v>
      </c>
      <c r="F163" s="65">
        <f>SUM(F160:F162)</f>
        <v>86</v>
      </c>
      <c r="G163" s="65">
        <f>SUM(G160:G162)</f>
        <v>18</v>
      </c>
      <c r="H163" s="65">
        <f t="shared" si="28"/>
        <v>127</v>
      </c>
      <c r="I163" s="155"/>
      <c r="N163" s="369"/>
      <c r="O163" s="1"/>
      <c r="P163" s="1"/>
    </row>
    <row r="164" spans="2:16" ht="15" customHeight="1" x14ac:dyDescent="0.35">
      <c r="B164" s="35"/>
      <c r="C164" s="40" t="s">
        <v>709</v>
      </c>
      <c r="D164" s="97">
        <v>1.8498563218390805E-2</v>
      </c>
      <c r="E164" s="97">
        <v>0</v>
      </c>
      <c r="F164" s="97">
        <v>1.693227091633466E-2</v>
      </c>
      <c r="G164" s="92">
        <v>3.847405288611E-2</v>
      </c>
      <c r="H164" s="97">
        <v>9.7508125677139759E-3</v>
      </c>
      <c r="I164" s="155"/>
      <c r="N164" s="369"/>
      <c r="O164" s="1"/>
      <c r="P164" s="1"/>
    </row>
    <row r="165" spans="2:16" ht="15" customHeight="1" x14ac:dyDescent="0.35">
      <c r="B165" s="35"/>
      <c r="C165" s="40" t="s">
        <v>710</v>
      </c>
      <c r="D165" s="97">
        <v>2.2988505747126436E-2</v>
      </c>
      <c r="E165" s="97">
        <v>6.2598356356006288E-2</v>
      </c>
      <c r="F165" s="97">
        <v>7.370517928286853E-2</v>
      </c>
      <c r="G165" s="92">
        <v>8.1403560746550613E-2</v>
      </c>
      <c r="H165" s="97">
        <v>3.1690140845070422E-2</v>
      </c>
      <c r="I165" s="155"/>
      <c r="N165" s="369"/>
      <c r="O165" s="1"/>
      <c r="P165" s="1"/>
    </row>
    <row r="166" spans="2:16" ht="15" customHeight="1" x14ac:dyDescent="0.35">
      <c r="B166" s="35"/>
      <c r="C166" s="40" t="s">
        <v>711</v>
      </c>
      <c r="D166" s="97">
        <v>2.0114942528735632E-2</v>
      </c>
      <c r="E166" s="97">
        <v>0</v>
      </c>
      <c r="F166" s="97">
        <v>0</v>
      </c>
      <c r="G166" s="92">
        <v>0</v>
      </c>
      <c r="H166" s="97">
        <v>1.895991332611051E-3</v>
      </c>
      <c r="I166" s="155"/>
      <c r="N166" s="369"/>
      <c r="O166" s="1"/>
      <c r="P166" s="1"/>
    </row>
    <row r="167" spans="2:16" s="32" customFormat="1" ht="15" customHeight="1" x14ac:dyDescent="0.35">
      <c r="B167" s="35"/>
      <c r="C167" s="42" t="s">
        <v>712</v>
      </c>
      <c r="D167" s="98">
        <f>SUM(D164:D166)</f>
        <v>6.1602011494252873E-2</v>
      </c>
      <c r="E167" s="98">
        <f t="shared" ref="E167:H167" si="29">SUM(E164:E166)</f>
        <v>6.2598356356006288E-2</v>
      </c>
      <c r="F167" s="98">
        <f t="shared" si="29"/>
        <v>9.063745019920319E-2</v>
      </c>
      <c r="G167" s="98">
        <f t="shared" si="29"/>
        <v>0.11987761363266061</v>
      </c>
      <c r="H167" s="98">
        <f t="shared" si="29"/>
        <v>4.3336944745395449E-2</v>
      </c>
      <c r="I167" s="155"/>
      <c r="N167" s="365"/>
      <c r="O167" s="6"/>
      <c r="P167" s="6"/>
    </row>
    <row r="168" spans="2:16" ht="15" customHeight="1" x14ac:dyDescent="0.35">
      <c r="B168" s="83" t="s">
        <v>713</v>
      </c>
      <c r="C168" s="1"/>
      <c r="D168" s="37"/>
      <c r="E168" s="37"/>
      <c r="F168" s="62"/>
      <c r="N168" s="369"/>
      <c r="O168" s="1"/>
      <c r="P168" s="1"/>
    </row>
    <row r="169" spans="2:16" ht="15" customHeight="1" x14ac:dyDescent="0.35">
      <c r="B169" s="83"/>
      <c r="C169" s="1"/>
      <c r="D169" s="37"/>
      <c r="E169" s="37"/>
      <c r="F169" s="62"/>
      <c r="N169" s="369"/>
      <c r="O169" s="1"/>
      <c r="P169" s="1"/>
    </row>
    <row r="170" spans="2:16" x14ac:dyDescent="0.35">
      <c r="B170" s="32" t="s">
        <v>714</v>
      </c>
      <c r="C170" s="1"/>
      <c r="D170" s="53"/>
      <c r="E170" s="53"/>
      <c r="F170" s="63"/>
      <c r="G170" s="9"/>
      <c r="I170" s="9"/>
      <c r="J170" s="9"/>
      <c r="K170" s="9"/>
      <c r="L170" s="9"/>
      <c r="M170" s="9"/>
      <c r="N170" s="369"/>
      <c r="O170" s="1"/>
      <c r="P170" s="1"/>
    </row>
    <row r="171" spans="2:16" ht="30" customHeight="1" x14ac:dyDescent="0.35">
      <c r="B171" s="74" t="s">
        <v>327</v>
      </c>
      <c r="C171" s="24"/>
      <c r="D171" s="57" t="s">
        <v>715</v>
      </c>
      <c r="E171" s="188" t="s">
        <v>716</v>
      </c>
      <c r="F171" s="188" t="s">
        <v>717</v>
      </c>
      <c r="G171" s="57" t="s">
        <v>334</v>
      </c>
      <c r="H171" s="188" t="s">
        <v>59</v>
      </c>
      <c r="I171" s="57" t="s">
        <v>718</v>
      </c>
      <c r="J171" s="57">
        <v>2023</v>
      </c>
      <c r="K171" s="1"/>
      <c r="L171" s="1"/>
      <c r="M171" s="1"/>
      <c r="N171" s="369"/>
      <c r="O171" s="1"/>
      <c r="P171" s="1"/>
    </row>
    <row r="172" spans="2:16" x14ac:dyDescent="0.35">
      <c r="C172" t="s">
        <v>719</v>
      </c>
      <c r="D172" s="173">
        <v>4860</v>
      </c>
      <c r="E172" s="173">
        <v>120</v>
      </c>
      <c r="F172" s="173">
        <v>1116</v>
      </c>
      <c r="G172" s="173">
        <v>2180</v>
      </c>
      <c r="H172" s="173">
        <v>57563.8</v>
      </c>
      <c r="I172" s="128">
        <v>101274.14</v>
      </c>
      <c r="J172" s="189">
        <f>SUM(D172:I172)</f>
        <v>167113.94</v>
      </c>
      <c r="K172" s="190"/>
      <c r="L172" s="1"/>
      <c r="M172" s="1"/>
      <c r="N172" s="369"/>
      <c r="O172" s="1"/>
      <c r="P172" s="1"/>
    </row>
    <row r="173" spans="2:16" x14ac:dyDescent="0.35">
      <c r="B173" s="48" t="s">
        <v>720</v>
      </c>
      <c r="I173" s="1"/>
      <c r="J173" s="1"/>
      <c r="K173" s="1"/>
      <c r="L173" s="1"/>
      <c r="M173" s="1"/>
      <c r="N173" s="369"/>
      <c r="O173" s="1"/>
      <c r="P173" s="1"/>
    </row>
    <row r="174" spans="2:16" x14ac:dyDescent="0.35">
      <c r="I174" s="1"/>
      <c r="J174" s="1"/>
      <c r="K174" s="1"/>
      <c r="L174" s="1"/>
      <c r="M174" s="1"/>
      <c r="N174" s="369"/>
      <c r="O174" s="1"/>
      <c r="P174" s="1"/>
    </row>
    <row r="175" spans="2:16" x14ac:dyDescent="0.35">
      <c r="B175" s="32" t="s">
        <v>333</v>
      </c>
      <c r="C175" s="1"/>
      <c r="D175" s="4"/>
      <c r="E175" s="4"/>
      <c r="F175" s="9"/>
      <c r="G175" s="1"/>
      <c r="H175" s="1"/>
      <c r="I175" s="1"/>
      <c r="J175" s="1"/>
      <c r="K175" s="1"/>
      <c r="L175" s="1"/>
      <c r="M175" s="1"/>
      <c r="N175" s="369"/>
      <c r="O175" s="1"/>
      <c r="P175" s="1"/>
    </row>
    <row r="176" spans="2:16" x14ac:dyDescent="0.35">
      <c r="B176" s="24" t="s">
        <v>332</v>
      </c>
      <c r="C176" s="24"/>
      <c r="D176" s="25">
        <v>2023</v>
      </c>
      <c r="E176" s="4"/>
      <c r="F176" s="9"/>
      <c r="G176" s="1"/>
      <c r="H176" s="1"/>
      <c r="I176" s="1"/>
      <c r="J176" s="1"/>
      <c r="K176" s="1"/>
      <c r="L176" s="1"/>
      <c r="M176" s="1"/>
      <c r="N176" s="369"/>
      <c r="O176" s="1"/>
      <c r="P176" s="1"/>
    </row>
    <row r="177" spans="2:16" x14ac:dyDescent="0.35">
      <c r="C177" s="1" t="s">
        <v>333</v>
      </c>
      <c r="D177" s="41">
        <v>0.93571735367405118</v>
      </c>
      <c r="F177" s="5"/>
      <c r="G177" s="1"/>
      <c r="H177" s="1"/>
      <c r="I177" s="1"/>
      <c r="J177" s="1"/>
      <c r="K177" s="1"/>
      <c r="L177" s="1"/>
      <c r="M177" s="1"/>
      <c r="N177" s="369"/>
      <c r="O177" s="1"/>
      <c r="P177" s="1"/>
    </row>
    <row r="178" spans="2:16" x14ac:dyDescent="0.35">
      <c r="B178" s="48" t="s">
        <v>721</v>
      </c>
      <c r="C178" s="1"/>
      <c r="D178" s="4"/>
      <c r="E178" s="4"/>
      <c r="F178" s="22"/>
      <c r="G178" s="1"/>
      <c r="H178" s="1"/>
      <c r="I178" s="1"/>
      <c r="J178" s="1"/>
      <c r="K178" s="1"/>
      <c r="L178" s="1"/>
      <c r="M178" s="1"/>
      <c r="N178" s="369"/>
      <c r="O178" s="1"/>
      <c r="P178" s="1"/>
    </row>
    <row r="179" spans="2:16" x14ac:dyDescent="0.35">
      <c r="C179" s="1"/>
      <c r="D179" s="37"/>
      <c r="E179" s="37"/>
      <c r="F179" s="64"/>
      <c r="G179" s="1"/>
      <c r="H179" s="1"/>
      <c r="I179" s="1"/>
      <c r="J179" s="1"/>
      <c r="K179" s="1"/>
      <c r="L179" s="1"/>
      <c r="M179" s="1"/>
      <c r="N179" s="369"/>
      <c r="O179" s="1"/>
      <c r="P179" s="1"/>
    </row>
    <row r="180" spans="2:16" x14ac:dyDescent="0.35">
      <c r="G180" s="1"/>
      <c r="H180" s="1"/>
      <c r="I180" s="1"/>
      <c r="J180" s="1"/>
      <c r="K180" s="1"/>
      <c r="L180" s="1"/>
      <c r="M180" s="1"/>
      <c r="N180" s="369"/>
      <c r="O180" s="1"/>
      <c r="P180" s="1"/>
    </row>
    <row r="181" spans="2:16" x14ac:dyDescent="0.35">
      <c r="G181" s="1"/>
      <c r="H181" s="1"/>
      <c r="I181" s="1"/>
      <c r="J181" s="1"/>
      <c r="K181" s="1"/>
      <c r="L181" s="1"/>
      <c r="M181" s="1"/>
      <c r="N181" s="369"/>
      <c r="O181" s="1"/>
      <c r="P181" s="1"/>
    </row>
    <row r="182" spans="2:16" x14ac:dyDescent="0.35">
      <c r="G182" s="1"/>
      <c r="H182" s="1"/>
      <c r="I182" s="1"/>
      <c r="J182" s="1"/>
      <c r="K182" s="1"/>
      <c r="L182" s="1"/>
      <c r="M182" s="1"/>
      <c r="N182" s="369"/>
      <c r="O182" s="1"/>
      <c r="P182" s="1"/>
    </row>
    <row r="183" spans="2:16" x14ac:dyDescent="0.35">
      <c r="G183" s="1"/>
      <c r="H183" s="1"/>
      <c r="I183" s="1"/>
      <c r="J183" s="1"/>
      <c r="K183" s="1"/>
      <c r="L183" s="1"/>
      <c r="M183" s="1"/>
      <c r="N183" s="369"/>
      <c r="O183" s="1"/>
      <c r="P183" s="1"/>
    </row>
    <row r="184" spans="2:16" x14ac:dyDescent="0.35">
      <c r="G184" s="1"/>
      <c r="H184" s="1"/>
      <c r="I184" s="1"/>
      <c r="J184" s="1"/>
      <c r="K184" s="1"/>
      <c r="L184" s="1"/>
      <c r="M184" s="1"/>
      <c r="N184" s="369"/>
      <c r="O184" s="1"/>
      <c r="P184" s="1"/>
    </row>
    <row r="185" spans="2:16" x14ac:dyDescent="0.35">
      <c r="G185" s="42"/>
      <c r="H185" s="43"/>
      <c r="I185" s="1"/>
      <c r="J185" s="1"/>
      <c r="K185" s="1"/>
      <c r="L185" s="1"/>
      <c r="M185" s="1"/>
      <c r="N185" s="369"/>
      <c r="O185" s="1"/>
      <c r="P185" s="1"/>
    </row>
    <row r="186" spans="2:16" x14ac:dyDescent="0.35">
      <c r="G186" s="6"/>
      <c r="H186" s="43"/>
      <c r="I186" s="1"/>
      <c r="J186" s="1"/>
      <c r="K186" s="1"/>
      <c r="L186" s="1"/>
      <c r="M186" s="1"/>
      <c r="N186" s="369"/>
      <c r="O186" s="1"/>
      <c r="P186" s="1"/>
    </row>
    <row r="187" spans="2:16" x14ac:dyDescent="0.35">
      <c r="G187" s="40"/>
      <c r="H187" s="37"/>
      <c r="I187" s="1"/>
      <c r="J187" s="1"/>
      <c r="K187" s="1"/>
      <c r="L187" s="1"/>
      <c r="M187" s="1"/>
      <c r="N187" s="369"/>
      <c r="O187" s="1"/>
      <c r="P187" s="1"/>
    </row>
    <row r="188" spans="2:16" x14ac:dyDescent="0.35">
      <c r="G188" s="40"/>
      <c r="H188" s="37"/>
      <c r="I188" s="1"/>
      <c r="J188" s="1"/>
      <c r="K188" s="1"/>
      <c r="L188" s="1"/>
      <c r="M188" s="1"/>
      <c r="N188" s="369"/>
      <c r="O188" s="1"/>
      <c r="P188" s="1"/>
    </row>
    <row r="189" spans="2:16" x14ac:dyDescent="0.35">
      <c r="C189" s="40"/>
      <c r="D189" s="37"/>
      <c r="E189" s="37"/>
      <c r="F189" s="37"/>
      <c r="G189" s="40"/>
      <c r="H189" s="37"/>
      <c r="I189" s="1"/>
      <c r="J189" s="1"/>
      <c r="K189" s="1"/>
      <c r="L189" s="1"/>
      <c r="M189" s="1"/>
      <c r="N189" s="369"/>
      <c r="O189" s="1"/>
      <c r="P189" s="1"/>
    </row>
  </sheetData>
  <mergeCells count="11">
    <mergeCell ref="B117:E117"/>
    <mergeCell ref="B142:E142"/>
    <mergeCell ref="B18:L18"/>
    <mergeCell ref="B32:C32"/>
    <mergeCell ref="B64:C64"/>
    <mergeCell ref="B52:C52"/>
    <mergeCell ref="B7:C7"/>
    <mergeCell ref="B8:C8"/>
    <mergeCell ref="B19:C19"/>
    <mergeCell ref="B24:C24"/>
    <mergeCell ref="B33:C33"/>
  </mergeCells>
  <pageMargins left="0.7" right="0.7" top="0.75" bottom="0.75" header="0.3" footer="0.3"/>
  <pageSetup orientation="portrait" r:id="rId1"/>
  <ignoredErrors>
    <ignoredError sqref="G43 N43 N3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25DA4-3EB1-4F0C-947E-1B809D836F5E}">
  <dimension ref="B5:P68"/>
  <sheetViews>
    <sheetView showGridLines="0" zoomScale="90" zoomScaleNormal="90" workbookViewId="0">
      <pane xSplit="4" topLeftCell="E1" activePane="topRight" state="frozen"/>
      <selection activeCell="E10" sqref="E10:E12"/>
      <selection pane="topRight" activeCell="A23" sqref="A23"/>
    </sheetView>
  </sheetViews>
  <sheetFormatPr defaultRowHeight="14.5" x14ac:dyDescent="0.35"/>
  <cols>
    <col min="1" max="1" width="3.26953125" customWidth="1"/>
    <col min="2" max="2" width="5.7265625" customWidth="1"/>
    <col min="3" max="3" width="49.453125" customWidth="1"/>
    <col min="4" max="4" width="20.7265625" customWidth="1"/>
    <col min="5" max="12" width="16.1796875" customWidth="1"/>
  </cols>
  <sheetData>
    <row r="5" spans="2:16" x14ac:dyDescent="0.35">
      <c r="B5" s="32" t="s">
        <v>0</v>
      </c>
      <c r="C5" s="1"/>
      <c r="D5" s="1"/>
      <c r="E5" s="1"/>
      <c r="F5" s="1"/>
      <c r="G5" s="1"/>
      <c r="H5" s="1"/>
      <c r="I5" s="1"/>
      <c r="J5" s="1"/>
      <c r="K5" s="1"/>
      <c r="L5" s="1"/>
      <c r="M5" s="1"/>
      <c r="N5" s="1"/>
      <c r="O5" s="1"/>
      <c r="P5" s="1"/>
    </row>
    <row r="6" spans="2:16" x14ac:dyDescent="0.35">
      <c r="B6" s="32"/>
      <c r="C6" s="1"/>
      <c r="D6" s="1"/>
      <c r="E6" s="1"/>
      <c r="F6" s="1"/>
      <c r="G6" s="1"/>
      <c r="H6" s="1"/>
      <c r="I6" s="1"/>
      <c r="J6" s="1"/>
      <c r="K6" s="1"/>
      <c r="L6" s="1"/>
      <c r="M6" s="1"/>
      <c r="N6" s="1"/>
      <c r="O6" s="1"/>
      <c r="P6" s="1"/>
    </row>
    <row r="7" spans="2:16" ht="13.5" customHeight="1" x14ac:dyDescent="0.35">
      <c r="B7" s="6" t="s">
        <v>29</v>
      </c>
      <c r="C7" s="1"/>
      <c r="D7" s="1"/>
      <c r="E7" s="1"/>
      <c r="F7" s="1"/>
      <c r="G7" s="1"/>
      <c r="H7" s="1"/>
      <c r="I7" s="1"/>
      <c r="J7" s="1"/>
      <c r="K7" s="1"/>
      <c r="L7" s="1"/>
      <c r="M7" s="1"/>
      <c r="N7" s="1"/>
      <c r="O7" s="1"/>
      <c r="P7" s="1"/>
    </row>
    <row r="8" spans="2:16" ht="33" customHeight="1" x14ac:dyDescent="0.35">
      <c r="B8" s="422" t="s">
        <v>722</v>
      </c>
      <c r="C8" s="422"/>
      <c r="D8" s="25" t="s">
        <v>569</v>
      </c>
      <c r="E8" s="25" t="s">
        <v>581</v>
      </c>
      <c r="F8" s="25" t="s">
        <v>582</v>
      </c>
      <c r="G8" s="25" t="s">
        <v>583</v>
      </c>
      <c r="H8" s="25" t="s">
        <v>585</v>
      </c>
      <c r="I8" s="25" t="s">
        <v>586</v>
      </c>
      <c r="J8" s="25" t="s">
        <v>587</v>
      </c>
      <c r="K8" s="25" t="s">
        <v>588</v>
      </c>
      <c r="L8" s="25">
        <v>2023</v>
      </c>
      <c r="M8" s="1"/>
      <c r="N8" s="1"/>
      <c r="O8" s="1"/>
      <c r="P8" s="1"/>
    </row>
    <row r="9" spans="2:16" x14ac:dyDescent="0.35">
      <c r="B9" s="1"/>
      <c r="C9" s="1" t="s">
        <v>723</v>
      </c>
      <c r="D9" s="4" t="s">
        <v>724</v>
      </c>
      <c r="E9" s="3">
        <v>22034612.050000004</v>
      </c>
      <c r="F9" s="3">
        <v>3266204.92</v>
      </c>
      <c r="G9" s="3">
        <v>0</v>
      </c>
      <c r="H9" s="3">
        <v>21772421.52</v>
      </c>
      <c r="I9" s="3">
        <v>4467630</v>
      </c>
      <c r="J9" s="3">
        <v>8845147.3200000003</v>
      </c>
      <c r="K9" s="3">
        <v>6674272.2999999998</v>
      </c>
      <c r="L9" s="31">
        <f>SUM(E9:K9)</f>
        <v>67060288.110000007</v>
      </c>
      <c r="M9" s="1"/>
      <c r="N9" s="1"/>
      <c r="O9" s="1"/>
      <c r="P9" s="1"/>
    </row>
    <row r="10" spans="2:16" x14ac:dyDescent="0.35">
      <c r="B10" s="1"/>
      <c r="C10" s="1" t="s">
        <v>725</v>
      </c>
      <c r="D10" s="4" t="s">
        <v>724</v>
      </c>
      <c r="E10" s="3">
        <v>0</v>
      </c>
      <c r="F10" s="3">
        <v>26032</v>
      </c>
      <c r="G10" s="3">
        <v>0</v>
      </c>
      <c r="H10" s="3">
        <v>173111.75999999998</v>
      </c>
      <c r="I10" s="3">
        <v>620180</v>
      </c>
      <c r="J10" s="3">
        <v>104336.90000000002</v>
      </c>
      <c r="K10" s="3">
        <v>404782.82471000002</v>
      </c>
      <c r="L10" s="31">
        <f t="shared" ref="L10:L11" si="0">SUM(E10:K10)</f>
        <v>1328443.48471</v>
      </c>
      <c r="M10" s="1"/>
      <c r="N10" s="1"/>
      <c r="O10" s="1"/>
      <c r="P10" s="1"/>
    </row>
    <row r="11" spans="2:16" x14ac:dyDescent="0.35">
      <c r="B11" s="1"/>
      <c r="C11" s="1" t="s">
        <v>726</v>
      </c>
      <c r="D11" s="4" t="s">
        <v>724</v>
      </c>
      <c r="E11" s="3">
        <v>88492.42</v>
      </c>
      <c r="F11" s="3">
        <v>1420940</v>
      </c>
      <c r="G11" s="3">
        <v>30406656</v>
      </c>
      <c r="H11" s="3">
        <v>637231.30000000005</v>
      </c>
      <c r="I11" s="3">
        <v>102100</v>
      </c>
      <c r="J11" s="3">
        <v>342386.50000000006</v>
      </c>
      <c r="K11" s="3">
        <v>36370</v>
      </c>
      <c r="L11" s="31">
        <f t="shared" si="0"/>
        <v>33034176.220000003</v>
      </c>
      <c r="M11" s="1"/>
      <c r="N11" s="1"/>
      <c r="O11" s="1"/>
      <c r="P11" s="1"/>
    </row>
    <row r="12" spans="2:16" x14ac:dyDescent="0.35">
      <c r="B12" s="1"/>
      <c r="C12" s="1" t="s">
        <v>727</v>
      </c>
      <c r="D12" s="4" t="s">
        <v>724</v>
      </c>
      <c r="E12" s="3">
        <v>241733.82</v>
      </c>
      <c r="F12" s="3">
        <v>122103</v>
      </c>
      <c r="G12" s="3">
        <v>502833</v>
      </c>
      <c r="H12" s="3">
        <v>24867.87</v>
      </c>
      <c r="I12" s="3">
        <v>791.94</v>
      </c>
      <c r="J12" s="3">
        <v>0</v>
      </c>
      <c r="K12" s="3">
        <v>9399.73</v>
      </c>
      <c r="L12" s="31">
        <f t="shared" ref="L12:L16" si="1">SUM(E12:K12)</f>
        <v>901729.36</v>
      </c>
      <c r="M12" s="1"/>
      <c r="N12" s="1"/>
      <c r="O12" s="1"/>
      <c r="P12" s="1"/>
    </row>
    <row r="13" spans="2:16" x14ac:dyDescent="0.35">
      <c r="B13" s="1"/>
      <c r="C13" s="1" t="s">
        <v>728</v>
      </c>
      <c r="D13" s="4" t="s">
        <v>724</v>
      </c>
      <c r="E13" s="3"/>
      <c r="F13" s="4"/>
      <c r="G13" s="3"/>
      <c r="H13" s="3">
        <v>0</v>
      </c>
      <c r="I13" s="3">
        <v>0</v>
      </c>
      <c r="J13" s="3">
        <v>0</v>
      </c>
      <c r="K13" s="3">
        <v>0</v>
      </c>
      <c r="L13" s="31">
        <f t="shared" si="1"/>
        <v>0</v>
      </c>
      <c r="M13" s="1"/>
      <c r="N13" s="1"/>
      <c r="O13" s="1"/>
      <c r="P13" s="1"/>
    </row>
    <row r="14" spans="2:16" x14ac:dyDescent="0.35">
      <c r="B14" s="1"/>
      <c r="C14" s="1" t="s">
        <v>728</v>
      </c>
      <c r="D14" s="4" t="s">
        <v>729</v>
      </c>
      <c r="E14" s="3">
        <v>258407.52000000002</v>
      </c>
      <c r="F14" s="4">
        <v>0</v>
      </c>
      <c r="G14" s="3">
        <v>786960.06000000017</v>
      </c>
      <c r="H14" s="3">
        <v>684993.03</v>
      </c>
      <c r="I14" s="3">
        <v>0</v>
      </c>
      <c r="J14" s="3">
        <v>539150.55000000005</v>
      </c>
      <c r="K14" s="3">
        <v>695148</v>
      </c>
      <c r="L14" s="31">
        <f t="shared" si="1"/>
        <v>2964659.16</v>
      </c>
      <c r="M14" s="1"/>
      <c r="N14" s="1"/>
      <c r="O14" s="1"/>
      <c r="P14" s="1"/>
    </row>
    <row r="15" spans="2:16" x14ac:dyDescent="0.35">
      <c r="B15" s="1"/>
      <c r="C15" s="1" t="s">
        <v>730</v>
      </c>
      <c r="D15" s="4" t="s">
        <v>729</v>
      </c>
      <c r="E15" s="3">
        <v>3297086.4499999997</v>
      </c>
      <c r="F15" s="4">
        <v>0</v>
      </c>
      <c r="G15" s="3">
        <v>9831471.1199999992</v>
      </c>
      <c r="H15" s="3">
        <v>3210844</v>
      </c>
      <c r="I15" s="3">
        <v>1864889</v>
      </c>
      <c r="J15" s="3">
        <v>3636199.54</v>
      </c>
      <c r="K15" s="3">
        <v>2721525</v>
      </c>
      <c r="L15" s="31">
        <f t="shared" si="1"/>
        <v>24562015.109999999</v>
      </c>
      <c r="M15" s="1"/>
      <c r="N15" s="1"/>
      <c r="O15" s="1"/>
      <c r="P15" s="1"/>
    </row>
    <row r="16" spans="2:16" x14ac:dyDescent="0.35">
      <c r="B16" s="1"/>
      <c r="C16" s="1" t="s">
        <v>731</v>
      </c>
      <c r="D16" s="4" t="s">
        <v>732</v>
      </c>
      <c r="E16" s="3">
        <v>24836.699999999997</v>
      </c>
      <c r="F16" s="4">
        <v>0</v>
      </c>
      <c r="G16" s="3">
        <v>82176.710000000006</v>
      </c>
      <c r="H16" s="3">
        <v>101023.23999999999</v>
      </c>
      <c r="I16" s="3">
        <v>68326.7</v>
      </c>
      <c r="J16" s="3">
        <v>92025.159999999989</v>
      </c>
      <c r="K16" s="3">
        <v>92621.55</v>
      </c>
      <c r="L16" s="31">
        <f t="shared" si="1"/>
        <v>461010.05999999994</v>
      </c>
      <c r="M16" s="1"/>
      <c r="N16" s="1"/>
      <c r="O16" s="1"/>
      <c r="P16" s="1"/>
    </row>
    <row r="17" spans="2:16" x14ac:dyDescent="0.35">
      <c r="B17" s="1"/>
      <c r="C17" s="1"/>
      <c r="D17" s="4"/>
      <c r="E17" s="3"/>
      <c r="F17" s="4"/>
      <c r="G17" s="3"/>
      <c r="H17" s="3"/>
      <c r="I17" s="3"/>
      <c r="J17" s="3"/>
      <c r="K17" s="3"/>
      <c r="L17" s="31"/>
      <c r="M17" s="1"/>
      <c r="N17" s="1"/>
      <c r="O17" s="1"/>
      <c r="P17" s="1"/>
    </row>
    <row r="18" spans="2:16" x14ac:dyDescent="0.35">
      <c r="B18" s="6" t="s">
        <v>733</v>
      </c>
      <c r="C18" s="1"/>
      <c r="D18" s="1"/>
      <c r="E18" s="3"/>
      <c r="F18" s="4"/>
      <c r="G18" s="3"/>
      <c r="H18" s="3"/>
      <c r="I18" s="3"/>
      <c r="J18" s="3"/>
      <c r="K18" s="3"/>
      <c r="L18" s="31"/>
      <c r="M18" s="1"/>
      <c r="N18" s="1"/>
      <c r="O18" s="1"/>
      <c r="P18" s="1"/>
    </row>
    <row r="19" spans="2:16" ht="36.75" customHeight="1" x14ac:dyDescent="0.35">
      <c r="B19" s="422" t="s">
        <v>722</v>
      </c>
      <c r="C19" s="422"/>
      <c r="D19" s="25" t="s">
        <v>569</v>
      </c>
      <c r="E19" s="25" t="s">
        <v>581</v>
      </c>
      <c r="F19" s="25" t="s">
        <v>582</v>
      </c>
      <c r="G19" s="25" t="s">
        <v>583</v>
      </c>
      <c r="H19" s="25" t="s">
        <v>585</v>
      </c>
      <c r="I19" s="25" t="s">
        <v>586</v>
      </c>
      <c r="J19" s="25" t="s">
        <v>587</v>
      </c>
      <c r="K19" s="25" t="s">
        <v>588</v>
      </c>
      <c r="L19" s="25">
        <v>2023</v>
      </c>
      <c r="M19" s="1"/>
      <c r="N19" s="1"/>
      <c r="O19" s="1"/>
      <c r="P19" s="1"/>
    </row>
    <row r="20" spans="2:16" x14ac:dyDescent="0.35">
      <c r="B20" s="1"/>
      <c r="C20" s="1" t="s">
        <v>723</v>
      </c>
      <c r="D20" s="7" t="s">
        <v>734</v>
      </c>
      <c r="E20" s="3">
        <v>852298.7940939999</v>
      </c>
      <c r="F20" s="3">
        <v>126336.80630560002</v>
      </c>
      <c r="G20" s="3">
        <v>0</v>
      </c>
      <c r="H20" s="3">
        <v>842157.26439359994</v>
      </c>
      <c r="I20" s="3">
        <v>172807.92839999998</v>
      </c>
      <c r="J20" s="3">
        <v>342130.29833759996</v>
      </c>
      <c r="K20" s="3">
        <v>258160.85256399994</v>
      </c>
      <c r="L20" s="31">
        <f>SUM(E20:K20)</f>
        <v>2593891.9440947999</v>
      </c>
      <c r="M20" s="1"/>
      <c r="N20" s="1"/>
      <c r="O20" s="1"/>
      <c r="P20" s="1"/>
    </row>
    <row r="21" spans="2:16" x14ac:dyDescent="0.35">
      <c r="B21" s="1"/>
      <c r="C21" s="1" t="s">
        <v>725</v>
      </c>
      <c r="D21" s="7" t="s">
        <v>734</v>
      </c>
      <c r="E21" s="3">
        <v>0</v>
      </c>
      <c r="F21" s="3">
        <v>1006.9177599999999</v>
      </c>
      <c r="G21" s="3">
        <v>0</v>
      </c>
      <c r="H21" s="3">
        <v>6695.9628768000002</v>
      </c>
      <c r="I21" s="3">
        <v>23988.562399999999</v>
      </c>
      <c r="J21" s="3">
        <v>4035.7512919999995</v>
      </c>
      <c r="K21" s="3">
        <v>15656.999659782799</v>
      </c>
      <c r="L21" s="31">
        <f t="shared" ref="L21:L22" si="2">SUM(E21:K21)</f>
        <v>51384.193988582796</v>
      </c>
      <c r="M21" s="1"/>
      <c r="N21" s="1"/>
      <c r="O21" s="1"/>
      <c r="P21" s="1"/>
    </row>
    <row r="22" spans="2:16" x14ac:dyDescent="0.35">
      <c r="B22" s="1"/>
      <c r="C22" s="1" t="s">
        <v>726</v>
      </c>
      <c r="D22" s="7" t="s">
        <v>734</v>
      </c>
      <c r="E22" s="3">
        <v>3422.8868056000001</v>
      </c>
      <c r="F22" s="3">
        <v>54961.959199999998</v>
      </c>
      <c r="G22" s="3">
        <v>1176129.4540800001</v>
      </c>
      <c r="H22" s="3">
        <v>24648.106684000006</v>
      </c>
      <c r="I22" s="3">
        <v>3949.2280000000001</v>
      </c>
      <c r="J22" s="3">
        <v>13243.509819999999</v>
      </c>
      <c r="K22" s="3">
        <v>1406.7915999999996</v>
      </c>
      <c r="L22" s="31">
        <f t="shared" si="2"/>
        <v>1277761.9361896</v>
      </c>
      <c r="M22" s="1"/>
      <c r="N22" s="1"/>
      <c r="O22" s="1"/>
      <c r="P22" s="1"/>
    </row>
    <row r="23" spans="2:16" x14ac:dyDescent="0.35">
      <c r="B23" s="1"/>
      <c r="C23" s="11" t="s">
        <v>727</v>
      </c>
      <c r="D23" s="7" t="s">
        <v>734</v>
      </c>
      <c r="E23" s="3">
        <v>8378.4942011999992</v>
      </c>
      <c r="F23" s="3">
        <v>4232.0899800000007</v>
      </c>
      <c r="G23" s="3">
        <v>17428.191780000001</v>
      </c>
      <c r="H23" s="3">
        <v>861.92037420000008</v>
      </c>
      <c r="I23" s="137">
        <v>27.448640400000002</v>
      </c>
      <c r="J23" s="3">
        <v>0</v>
      </c>
      <c r="K23" s="3">
        <v>325.79464179999997</v>
      </c>
      <c r="L23" s="31">
        <f t="shared" ref="L23:L26" si="3">SUM(E23:K23)</f>
        <v>31253.939617600001</v>
      </c>
      <c r="M23" s="1"/>
      <c r="N23" s="1"/>
      <c r="O23" s="1"/>
      <c r="P23" s="1"/>
    </row>
    <row r="24" spans="2:16" x14ac:dyDescent="0.35">
      <c r="B24" s="1"/>
      <c r="C24" s="11" t="s">
        <v>728</v>
      </c>
      <c r="D24" s="7" t="s">
        <v>734</v>
      </c>
      <c r="E24" s="3">
        <v>12989.887622879998</v>
      </c>
      <c r="F24" s="3">
        <v>0</v>
      </c>
      <c r="G24" s="3">
        <v>39559.695256140003</v>
      </c>
      <c r="H24" s="3">
        <v>34433.91462507</v>
      </c>
      <c r="I24" s="3">
        <v>0</v>
      </c>
      <c r="J24" s="3">
        <v>27102.55899795</v>
      </c>
      <c r="K24" s="3">
        <v>34944.394812000006</v>
      </c>
      <c r="L24" s="31">
        <f t="shared" si="3"/>
        <v>149030.45131404002</v>
      </c>
      <c r="M24" s="1"/>
      <c r="N24" s="1"/>
      <c r="O24" s="1"/>
      <c r="P24" s="1"/>
    </row>
    <row r="25" spans="2:16" x14ac:dyDescent="0.35">
      <c r="B25" s="1"/>
      <c r="C25" s="11" t="s">
        <v>730</v>
      </c>
      <c r="D25" s="7" t="s">
        <v>734</v>
      </c>
      <c r="E25" s="3">
        <v>13188.345800000001</v>
      </c>
      <c r="F25" s="3">
        <v>0</v>
      </c>
      <c r="G25" s="3">
        <v>39325.884480000008</v>
      </c>
      <c r="H25" s="3">
        <v>12843.376</v>
      </c>
      <c r="I25" s="3">
        <v>7459.5559999999996</v>
      </c>
      <c r="J25" s="3">
        <v>14544.798159999998</v>
      </c>
      <c r="K25" s="3">
        <v>10886.100000000002</v>
      </c>
      <c r="L25" s="31">
        <f t="shared" si="3"/>
        <v>98248.060440000001</v>
      </c>
      <c r="M25" s="1"/>
      <c r="N25" s="1"/>
      <c r="O25" s="1"/>
      <c r="P25" s="1"/>
    </row>
    <row r="26" spans="2:16" x14ac:dyDescent="0.35">
      <c r="B26" s="1"/>
      <c r="C26" s="11" t="s">
        <v>731</v>
      </c>
      <c r="D26" s="7" t="s">
        <v>734</v>
      </c>
      <c r="E26" s="3">
        <v>89412.12</v>
      </c>
      <c r="F26" s="3">
        <v>0</v>
      </c>
      <c r="G26" s="3">
        <v>295836.15599999996</v>
      </c>
      <c r="H26" s="3">
        <v>363683.66400000005</v>
      </c>
      <c r="I26" s="3">
        <v>245976.12000000005</v>
      </c>
      <c r="J26" s="3">
        <v>331290.576</v>
      </c>
      <c r="K26" s="3">
        <v>333437.58</v>
      </c>
      <c r="L26" s="31">
        <f t="shared" si="3"/>
        <v>1659636.216</v>
      </c>
      <c r="M26" s="1"/>
      <c r="N26" s="1"/>
      <c r="O26" s="1"/>
      <c r="P26" s="1"/>
    </row>
    <row r="27" spans="2:16" x14ac:dyDescent="0.35">
      <c r="B27" s="6"/>
      <c r="C27" s="12" t="s">
        <v>563</v>
      </c>
      <c r="D27" s="7" t="s">
        <v>734</v>
      </c>
      <c r="E27" s="18">
        <f>SUM(E20:E26)</f>
        <v>979690.52852367994</v>
      </c>
      <c r="F27" s="18">
        <f t="shared" ref="F27:L27" si="4">SUM(F20:F26)</f>
        <v>186537.77324559999</v>
      </c>
      <c r="G27" s="18">
        <f t="shared" si="4"/>
        <v>1568279.3815961401</v>
      </c>
      <c r="H27" s="18">
        <f t="shared" si="4"/>
        <v>1285324.20895367</v>
      </c>
      <c r="I27" s="18">
        <f t="shared" si="4"/>
        <v>454208.84344040003</v>
      </c>
      <c r="J27" s="18">
        <f t="shared" si="4"/>
        <v>732347.49260755</v>
      </c>
      <c r="K27" s="18">
        <f t="shared" si="4"/>
        <v>654818.51327758271</v>
      </c>
      <c r="L27" s="18">
        <f t="shared" si="4"/>
        <v>5861206.7416446228</v>
      </c>
      <c r="M27" s="6"/>
      <c r="N27" s="6"/>
      <c r="O27" s="6"/>
      <c r="P27" s="6"/>
    </row>
    <row r="28" spans="2:16" x14ac:dyDescent="0.35">
      <c r="B28" s="6"/>
      <c r="C28" s="12"/>
      <c r="D28" s="12"/>
      <c r="E28" s="13"/>
      <c r="F28" s="13"/>
      <c r="G28" s="13"/>
      <c r="H28" s="13"/>
      <c r="I28" s="13"/>
      <c r="J28" s="13"/>
      <c r="K28" s="13"/>
      <c r="L28" s="61"/>
      <c r="M28" s="6"/>
      <c r="N28" s="6"/>
      <c r="O28" s="6"/>
      <c r="P28" s="6"/>
    </row>
    <row r="29" spans="2:16" x14ac:dyDescent="0.35">
      <c r="B29" s="36" t="s">
        <v>735</v>
      </c>
      <c r="D29" s="12"/>
      <c r="E29" s="13"/>
      <c r="F29" s="13"/>
      <c r="G29" s="13"/>
      <c r="H29" s="13"/>
      <c r="I29" s="13"/>
      <c r="J29" s="13"/>
      <c r="K29" s="13"/>
      <c r="L29" s="61"/>
      <c r="M29" s="6"/>
      <c r="N29" s="6"/>
      <c r="O29" s="6"/>
      <c r="P29" s="6"/>
    </row>
    <row r="30" spans="2:16" ht="45.75" customHeight="1" x14ac:dyDescent="0.35">
      <c r="B30" s="412" t="s">
        <v>736</v>
      </c>
      <c r="C30" s="413"/>
      <c r="D30" s="25" t="s">
        <v>569</v>
      </c>
      <c r="E30" s="25" t="s">
        <v>581</v>
      </c>
      <c r="F30" s="25" t="s">
        <v>582</v>
      </c>
      <c r="G30" s="25" t="s">
        <v>583</v>
      </c>
      <c r="H30" s="25" t="s">
        <v>585</v>
      </c>
      <c r="I30" s="25" t="s">
        <v>586</v>
      </c>
      <c r="J30" s="25" t="s">
        <v>587</v>
      </c>
      <c r="K30" s="25" t="s">
        <v>588</v>
      </c>
      <c r="L30" s="25">
        <v>2023</v>
      </c>
      <c r="M30" s="6"/>
      <c r="N30" s="6"/>
      <c r="O30" s="6"/>
      <c r="P30" s="6"/>
    </row>
    <row r="31" spans="2:16" x14ac:dyDescent="0.35">
      <c r="B31" s="6"/>
      <c r="C31" s="1" t="s">
        <v>723</v>
      </c>
      <c r="D31" s="2" t="s">
        <v>737</v>
      </c>
      <c r="E31" s="3">
        <v>59295.141026550002</v>
      </c>
      <c r="F31" s="161">
        <v>8789.3574397199991</v>
      </c>
      <c r="G31" s="3">
        <v>0</v>
      </c>
      <c r="H31" s="3">
        <v>51818.363217600003</v>
      </c>
      <c r="I31" s="3">
        <v>10632.9594</v>
      </c>
      <c r="J31" s="3">
        <v>21051.450621600001</v>
      </c>
      <c r="K31" s="3">
        <v>15884.768074</v>
      </c>
      <c r="L31" s="18">
        <f>SUM(E31:K31)</f>
        <v>167472.03977946998</v>
      </c>
      <c r="M31" s="6"/>
      <c r="N31" s="6"/>
      <c r="O31" s="6"/>
      <c r="P31" s="6"/>
    </row>
    <row r="32" spans="2:16" x14ac:dyDescent="0.35">
      <c r="B32" s="6"/>
      <c r="C32" s="1" t="s">
        <v>725</v>
      </c>
      <c r="D32" s="2" t="s">
        <v>737</v>
      </c>
      <c r="E32" s="3">
        <v>0</v>
      </c>
      <c r="F32" s="161">
        <v>72.525151999999991</v>
      </c>
      <c r="G32" s="3">
        <v>0</v>
      </c>
      <c r="H32" s="3">
        <v>418.93045919999997</v>
      </c>
      <c r="I32" s="3">
        <v>1500.8355999999999</v>
      </c>
      <c r="J32" s="3">
        <v>252.49529799999999</v>
      </c>
      <c r="K32" s="3">
        <v>979.57443579819994</v>
      </c>
      <c r="L32" s="18">
        <f t="shared" ref="L32:L33" si="5">SUM(E32:K32)</f>
        <v>3224.3609449981996</v>
      </c>
      <c r="M32" s="6"/>
      <c r="N32" s="6"/>
      <c r="O32" s="6"/>
      <c r="P32" s="6"/>
    </row>
    <row r="33" spans="2:16" x14ac:dyDescent="0.35">
      <c r="B33" s="6"/>
      <c r="C33" s="1" t="s">
        <v>726</v>
      </c>
      <c r="D33" s="2" t="s">
        <v>737</v>
      </c>
      <c r="E33" s="3">
        <v>246.53988212000002</v>
      </c>
      <c r="F33" s="161">
        <v>3958.7388399999995</v>
      </c>
      <c r="G33" s="3">
        <v>84712.94361599999</v>
      </c>
      <c r="H33" s="3">
        <v>1580.3336239999999</v>
      </c>
      <c r="I33" s="3">
        <v>253.20800000000003</v>
      </c>
      <c r="J33" s="3">
        <v>849.11851999999988</v>
      </c>
      <c r="K33" s="3">
        <v>90.197599999999994</v>
      </c>
      <c r="L33" s="18">
        <f t="shared" si="5"/>
        <v>91691.080082119995</v>
      </c>
      <c r="M33" s="6"/>
      <c r="N33" s="6"/>
      <c r="O33" s="6"/>
      <c r="P33" s="6"/>
    </row>
    <row r="34" spans="2:16" x14ac:dyDescent="0.35">
      <c r="B34" s="6"/>
      <c r="C34" s="14" t="s">
        <v>727</v>
      </c>
      <c r="D34" s="2" t="s">
        <v>737</v>
      </c>
      <c r="E34" s="3">
        <v>596.35733393999999</v>
      </c>
      <c r="F34" s="161">
        <v>301.22810099999998</v>
      </c>
      <c r="G34" s="3">
        <v>1225.4040209999998</v>
      </c>
      <c r="H34" s="3">
        <v>61.349035289999996</v>
      </c>
      <c r="I34" s="3">
        <v>1.9299577799999998</v>
      </c>
      <c r="J34" s="3">
        <v>0</v>
      </c>
      <c r="K34" s="3">
        <v>22.967129109999995</v>
      </c>
      <c r="L34" s="18">
        <f>SUM(E34:K34)</f>
        <v>2209.2355781199999</v>
      </c>
      <c r="M34" s="6"/>
      <c r="N34" s="6"/>
      <c r="O34" s="6"/>
      <c r="P34" s="6"/>
    </row>
    <row r="35" spans="2:16" x14ac:dyDescent="0.35">
      <c r="B35" s="6"/>
      <c r="C35" s="14" t="s">
        <v>728</v>
      </c>
      <c r="D35" s="2" t="s">
        <v>737</v>
      </c>
      <c r="E35" s="3">
        <v>776.25619008000001</v>
      </c>
      <c r="F35" s="161">
        <v>0</v>
      </c>
      <c r="G35" s="3">
        <v>2364.0280202399999</v>
      </c>
      <c r="H35" s="3">
        <v>2057.7190621200002</v>
      </c>
      <c r="I35" s="3">
        <v>0</v>
      </c>
      <c r="J35" s="3">
        <v>1619.6082522000002</v>
      </c>
      <c r="K35" s="3">
        <v>2088.224592</v>
      </c>
      <c r="L35" s="18">
        <f t="shared" ref="L35:L37" si="6">SUM(E35:K35)</f>
        <v>8905.8361166400009</v>
      </c>
      <c r="M35" s="6"/>
      <c r="N35" s="6"/>
      <c r="O35" s="6"/>
      <c r="P35" s="6"/>
    </row>
    <row r="36" spans="2:16" x14ac:dyDescent="0.35">
      <c r="B36" s="6"/>
      <c r="C36" s="14" t="s">
        <v>730</v>
      </c>
      <c r="D36" s="2" t="s">
        <v>737</v>
      </c>
      <c r="E36" s="3">
        <v>623.14933904999998</v>
      </c>
      <c r="F36" s="161">
        <v>0</v>
      </c>
      <c r="G36" s="3">
        <v>1858.14804168</v>
      </c>
      <c r="H36" s="3">
        <v>606.84951599999999</v>
      </c>
      <c r="I36" s="3">
        <v>352.46402100000006</v>
      </c>
      <c r="J36" s="3">
        <v>687.24171306000005</v>
      </c>
      <c r="K36" s="3">
        <v>514.36822499999994</v>
      </c>
      <c r="L36" s="18">
        <f t="shared" si="6"/>
        <v>4642.2208557900003</v>
      </c>
      <c r="M36" s="6"/>
      <c r="N36" s="6"/>
      <c r="O36" s="6"/>
      <c r="P36" s="6"/>
    </row>
    <row r="37" spans="2:16" x14ac:dyDescent="0.35">
      <c r="B37" s="6"/>
      <c r="C37" s="14" t="s">
        <v>731</v>
      </c>
      <c r="D37" s="2" t="s">
        <v>737</v>
      </c>
      <c r="E37" s="3">
        <v>6209.1749999999993</v>
      </c>
      <c r="F37" s="161">
        <v>0</v>
      </c>
      <c r="G37" s="3">
        <v>35993.398980000005</v>
      </c>
      <c r="H37" s="3">
        <v>3889.3947400000002</v>
      </c>
      <c r="I37" s="161">
        <v>0</v>
      </c>
      <c r="J37" s="3">
        <v>3542.9686599999995</v>
      </c>
      <c r="K37" s="161">
        <v>0</v>
      </c>
      <c r="L37" s="18">
        <f t="shared" si="6"/>
        <v>49634.937380000003</v>
      </c>
      <c r="M37" s="6"/>
      <c r="N37" s="6"/>
      <c r="O37" s="6"/>
      <c r="P37" s="6"/>
    </row>
    <row r="38" spans="2:16" x14ac:dyDescent="0.35">
      <c r="B38" s="6"/>
      <c r="C38" s="12" t="s">
        <v>563</v>
      </c>
      <c r="D38" s="22" t="s">
        <v>737</v>
      </c>
      <c r="E38" s="18">
        <f>SUM(E31:E37)</f>
        <v>67746.618771740003</v>
      </c>
      <c r="F38" s="162">
        <f t="shared" ref="F38:L38" si="7">SUM(F31:F37)</f>
        <v>13121.84953272</v>
      </c>
      <c r="G38" s="18">
        <f t="shared" si="7"/>
        <v>126153.92267892</v>
      </c>
      <c r="H38" s="18">
        <f t="shared" si="7"/>
        <v>60432.93965421</v>
      </c>
      <c r="I38" s="18">
        <f t="shared" si="7"/>
        <v>12741.39697878</v>
      </c>
      <c r="J38" s="18">
        <f t="shared" si="7"/>
        <v>28002.883064860001</v>
      </c>
      <c r="K38" s="18">
        <f t="shared" si="7"/>
        <v>19580.100055908195</v>
      </c>
      <c r="L38" s="18">
        <f t="shared" si="7"/>
        <v>327779.71073713823</v>
      </c>
      <c r="M38" s="6"/>
      <c r="N38" s="6"/>
      <c r="O38" s="6"/>
      <c r="P38" s="6"/>
    </row>
    <row r="39" spans="2:16" x14ac:dyDescent="0.35">
      <c r="B39" s="6"/>
      <c r="C39" s="12"/>
      <c r="D39" s="12"/>
      <c r="E39" s="13"/>
      <c r="F39" s="13"/>
      <c r="G39" s="13"/>
      <c r="H39" s="13"/>
      <c r="I39" s="13"/>
      <c r="J39" s="13"/>
      <c r="K39" s="13"/>
      <c r="L39" s="13"/>
      <c r="M39" s="6"/>
      <c r="N39" s="6"/>
      <c r="O39" s="6"/>
      <c r="P39" s="6"/>
    </row>
    <row r="40" spans="2:16" x14ac:dyDescent="0.35">
      <c r="B40" s="6"/>
      <c r="C40" s="5" t="s">
        <v>738</v>
      </c>
      <c r="D40" s="23" t="s">
        <v>737</v>
      </c>
      <c r="E40" s="13"/>
      <c r="F40" s="13"/>
      <c r="G40" s="13"/>
      <c r="H40" s="13"/>
      <c r="I40" s="13"/>
      <c r="J40" s="13"/>
      <c r="K40" s="13"/>
      <c r="L40" s="21">
        <f>SUM(L31:L36)</f>
        <v>278144.77335713821</v>
      </c>
      <c r="M40" s="6"/>
      <c r="N40" s="6"/>
      <c r="O40" s="6"/>
      <c r="P40" s="6"/>
    </row>
    <row r="41" spans="2:16" x14ac:dyDescent="0.35">
      <c r="B41" s="6"/>
      <c r="C41" s="15" t="s">
        <v>739</v>
      </c>
      <c r="D41" s="10" t="s">
        <v>737</v>
      </c>
      <c r="E41" s="13"/>
      <c r="F41" s="13"/>
      <c r="G41" s="13"/>
      <c r="H41" s="13"/>
      <c r="I41" s="13"/>
      <c r="J41" s="13"/>
      <c r="K41" s="13"/>
      <c r="L41" s="21">
        <f>L37</f>
        <v>49634.937380000003</v>
      </c>
      <c r="M41" s="6"/>
      <c r="N41" s="6"/>
      <c r="O41" s="6"/>
      <c r="P41" s="6"/>
    </row>
    <row r="42" spans="2:16" x14ac:dyDescent="0.35">
      <c r="B42" s="6"/>
      <c r="C42" s="16" t="s">
        <v>740</v>
      </c>
      <c r="D42" s="10" t="s">
        <v>737</v>
      </c>
      <c r="E42" s="13"/>
      <c r="F42" s="13"/>
      <c r="G42" s="13"/>
      <c r="H42" s="13"/>
      <c r="I42" s="13"/>
      <c r="J42" s="13"/>
      <c r="K42" s="13"/>
      <c r="L42" s="21">
        <f>SUM(L40:L41)</f>
        <v>327779.71073713823</v>
      </c>
      <c r="M42" s="6"/>
      <c r="N42" s="6"/>
      <c r="O42" s="6"/>
      <c r="P42" s="6"/>
    </row>
    <row r="43" spans="2:16" x14ac:dyDescent="0.35">
      <c r="B43" s="49" t="s">
        <v>741</v>
      </c>
      <c r="D43" s="8"/>
      <c r="E43" s="13"/>
      <c r="F43" s="13"/>
      <c r="G43" s="13"/>
      <c r="H43" s="13"/>
      <c r="I43" s="13"/>
      <c r="J43" s="13"/>
      <c r="K43" s="13"/>
      <c r="L43" s="13"/>
      <c r="M43" s="6"/>
      <c r="N43" s="6"/>
      <c r="O43" s="6"/>
      <c r="P43" s="6"/>
    </row>
    <row r="44" spans="2:16" x14ac:dyDescent="0.35">
      <c r="B44" s="49" t="s">
        <v>742</v>
      </c>
      <c r="D44" s="8"/>
      <c r="E44" s="13"/>
      <c r="F44" s="13"/>
      <c r="G44" s="13"/>
      <c r="H44" s="13"/>
      <c r="I44" s="13"/>
      <c r="J44" s="13"/>
      <c r="K44" s="13"/>
      <c r="L44" s="13"/>
      <c r="M44" s="6"/>
      <c r="N44" s="6"/>
      <c r="O44" s="6"/>
      <c r="P44" s="6"/>
    </row>
    <row r="45" spans="2:16" x14ac:dyDescent="0.35">
      <c r="B45" s="49" t="s">
        <v>743</v>
      </c>
      <c r="C45" s="8"/>
      <c r="D45" s="8"/>
      <c r="E45" s="13"/>
      <c r="F45" s="13"/>
      <c r="G45" s="13"/>
      <c r="H45" s="13"/>
      <c r="I45" s="13"/>
      <c r="J45" s="13"/>
      <c r="K45" s="13"/>
      <c r="L45" s="13"/>
      <c r="M45" s="6"/>
      <c r="N45" s="6"/>
      <c r="O45" s="6"/>
      <c r="P45" s="6"/>
    </row>
    <row r="46" spans="2:16" x14ac:dyDescent="0.35">
      <c r="B46" s="49"/>
      <c r="C46" s="8"/>
      <c r="D46" s="8"/>
      <c r="E46" s="13"/>
      <c r="F46" s="13"/>
      <c r="G46" s="13"/>
      <c r="H46" s="13"/>
      <c r="I46" s="13"/>
      <c r="J46" s="13"/>
      <c r="K46" s="13"/>
      <c r="L46" s="13"/>
      <c r="M46" s="6"/>
      <c r="N46" s="6"/>
      <c r="O46" s="6"/>
      <c r="P46" s="6"/>
    </row>
    <row r="47" spans="2:16" x14ac:dyDescent="0.35">
      <c r="B47" s="6" t="s">
        <v>31</v>
      </c>
      <c r="C47" s="8"/>
      <c r="D47" s="8"/>
      <c r="E47" s="13"/>
      <c r="F47" s="13"/>
      <c r="G47" s="13"/>
      <c r="H47" s="13"/>
      <c r="I47" s="13"/>
      <c r="J47" s="13"/>
      <c r="K47" s="13"/>
      <c r="L47" s="13"/>
      <c r="M47" s="6"/>
      <c r="N47" s="6"/>
      <c r="O47" s="6"/>
      <c r="P47" s="6"/>
    </row>
    <row r="48" spans="2:16" x14ac:dyDescent="0.35">
      <c r="B48" s="24" t="s">
        <v>30</v>
      </c>
      <c r="C48" s="34"/>
      <c r="D48" s="25" t="s">
        <v>569</v>
      </c>
      <c r="E48" s="25" t="s">
        <v>581</v>
      </c>
      <c r="F48" s="25" t="s">
        <v>582</v>
      </c>
      <c r="G48" s="25" t="s">
        <v>583</v>
      </c>
      <c r="H48" s="25" t="s">
        <v>585</v>
      </c>
      <c r="I48" s="25" t="s">
        <v>586</v>
      </c>
      <c r="J48" s="25" t="s">
        <v>587</v>
      </c>
      <c r="K48" s="25" t="s">
        <v>588</v>
      </c>
      <c r="L48" s="25">
        <v>2023</v>
      </c>
      <c r="M48" s="6"/>
      <c r="N48" s="6"/>
      <c r="O48" s="6"/>
      <c r="P48" s="6"/>
    </row>
    <row r="49" spans="2:16" ht="29" x14ac:dyDescent="0.35">
      <c r="C49" s="77" t="s">
        <v>31</v>
      </c>
      <c r="D49" s="10" t="s">
        <v>744</v>
      </c>
      <c r="E49" s="183">
        <v>11.16</v>
      </c>
      <c r="F49" s="183">
        <v>8.9499999999999993</v>
      </c>
      <c r="G49" s="183">
        <v>9.86</v>
      </c>
      <c r="H49" s="183">
        <v>10.66</v>
      </c>
      <c r="I49" s="194">
        <v>6.84</v>
      </c>
      <c r="J49" s="183">
        <v>13.92</v>
      </c>
      <c r="K49" s="183">
        <v>11.45</v>
      </c>
      <c r="L49" s="184">
        <v>10.383778317686389</v>
      </c>
      <c r="M49" s="6"/>
      <c r="N49" s="6"/>
      <c r="O49" s="6"/>
      <c r="P49" s="6"/>
    </row>
    <row r="50" spans="2:16" x14ac:dyDescent="0.35">
      <c r="B50" s="6"/>
      <c r="D50" s="12"/>
      <c r="E50" s="13"/>
      <c r="F50" s="13"/>
      <c r="G50" s="13"/>
      <c r="H50" s="13"/>
      <c r="I50" s="13"/>
      <c r="J50" s="13"/>
      <c r="K50" s="13"/>
      <c r="L50" s="61"/>
      <c r="M50" s="6"/>
      <c r="N50" s="6"/>
      <c r="O50" s="6"/>
      <c r="P50" s="6"/>
    </row>
    <row r="51" spans="2:16" x14ac:dyDescent="0.35">
      <c r="B51" s="6" t="s">
        <v>745</v>
      </c>
      <c r="D51" s="12"/>
      <c r="E51" s="13"/>
      <c r="F51" s="13"/>
      <c r="G51" s="13"/>
      <c r="H51" s="13"/>
      <c r="I51" s="13"/>
      <c r="J51" s="13"/>
      <c r="K51" s="13"/>
      <c r="L51" s="61"/>
      <c r="M51" s="6"/>
      <c r="N51" s="6"/>
      <c r="O51" s="6"/>
      <c r="P51" s="6"/>
    </row>
    <row r="52" spans="2:16" x14ac:dyDescent="0.35">
      <c r="B52" s="24" t="s">
        <v>49</v>
      </c>
      <c r="C52" s="34"/>
      <c r="D52" s="25" t="s">
        <v>569</v>
      </c>
      <c r="E52" s="25" t="s">
        <v>581</v>
      </c>
      <c r="F52" s="25" t="s">
        <v>582</v>
      </c>
      <c r="G52" s="25" t="s">
        <v>583</v>
      </c>
      <c r="H52" s="25" t="s">
        <v>585</v>
      </c>
      <c r="I52" s="25" t="s">
        <v>586</v>
      </c>
      <c r="J52" s="25" t="s">
        <v>587</v>
      </c>
      <c r="K52" s="25" t="s">
        <v>588</v>
      </c>
      <c r="L52" s="25">
        <v>2023</v>
      </c>
      <c r="M52" s="6"/>
      <c r="N52" s="6"/>
      <c r="O52" s="6"/>
      <c r="P52" s="6"/>
    </row>
    <row r="53" spans="2:16" ht="29" x14ac:dyDescent="0.35">
      <c r="C53" s="77" t="s">
        <v>746</v>
      </c>
      <c r="D53" s="23" t="s">
        <v>747</v>
      </c>
      <c r="E53" s="125">
        <v>0.77201484589404357</v>
      </c>
      <c r="F53" s="125">
        <v>0.62973794369247016</v>
      </c>
      <c r="G53" s="125">
        <v>0.79306676062211212</v>
      </c>
      <c r="H53" s="125">
        <v>0.50099431013388496</v>
      </c>
      <c r="I53" s="125">
        <v>0.19196078310779657</v>
      </c>
      <c r="J53" s="125">
        <v>0.53223254390200325</v>
      </c>
      <c r="K53" s="125">
        <v>0.34241719519968161</v>
      </c>
      <c r="L53" s="127">
        <v>0.58069814005140907</v>
      </c>
      <c r="M53" s="1"/>
      <c r="N53" s="1"/>
      <c r="O53" s="1"/>
      <c r="P53" s="1"/>
    </row>
    <row r="54" spans="2:16" x14ac:dyDescent="0.35">
      <c r="B54" s="1"/>
      <c r="C54" s="5"/>
      <c r="D54" s="5"/>
      <c r="E54" s="4"/>
      <c r="F54" s="4"/>
      <c r="G54" s="4"/>
      <c r="H54" s="4"/>
      <c r="I54" s="4"/>
      <c r="J54" s="4"/>
      <c r="K54" s="4"/>
      <c r="L54" s="9"/>
      <c r="M54" s="1"/>
      <c r="N54" s="1"/>
      <c r="O54" s="1"/>
      <c r="P54" s="1"/>
    </row>
    <row r="55" spans="2:16" x14ac:dyDescent="0.35">
      <c r="B55" s="48"/>
      <c r="C55" s="5"/>
      <c r="D55" s="5"/>
      <c r="E55" s="4"/>
      <c r="F55" s="4"/>
      <c r="G55" s="4"/>
      <c r="H55" s="4"/>
      <c r="I55" s="4"/>
      <c r="J55" s="4"/>
      <c r="K55" s="4"/>
      <c r="L55" s="9"/>
      <c r="M55" s="1"/>
      <c r="N55" s="1"/>
      <c r="O55" s="1"/>
      <c r="P55" s="1"/>
    </row>
    <row r="56" spans="2:16" x14ac:dyDescent="0.35">
      <c r="B56" s="6" t="s">
        <v>748</v>
      </c>
      <c r="E56" s="4"/>
      <c r="F56" s="1"/>
      <c r="G56" s="1"/>
      <c r="H56" s="1"/>
      <c r="I56" s="1"/>
      <c r="J56" s="1"/>
      <c r="K56" s="1"/>
      <c r="L56" s="1"/>
      <c r="M56" s="1"/>
      <c r="N56" s="1"/>
      <c r="O56" s="1"/>
      <c r="P56" s="1"/>
    </row>
    <row r="57" spans="2:16" x14ac:dyDescent="0.35">
      <c r="B57" s="24" t="s">
        <v>51</v>
      </c>
      <c r="C57" s="34"/>
      <c r="D57" s="34"/>
      <c r="E57" s="34"/>
      <c r="F57" s="34"/>
      <c r="G57" s="34"/>
      <c r="H57" s="34"/>
      <c r="I57" s="34"/>
      <c r="J57" s="34"/>
      <c r="K57" s="34"/>
      <c r="L57" s="34"/>
      <c r="M57" s="1"/>
      <c r="N57" s="1"/>
      <c r="O57" s="1"/>
      <c r="P57" s="1"/>
    </row>
    <row r="58" spans="2:16" x14ac:dyDescent="0.35">
      <c r="B58" s="24" t="s">
        <v>81</v>
      </c>
      <c r="C58" s="34"/>
      <c r="D58" s="25" t="s">
        <v>569</v>
      </c>
      <c r="E58" s="25" t="s">
        <v>581</v>
      </c>
      <c r="F58" s="25" t="s">
        <v>582</v>
      </c>
      <c r="G58" s="25" t="s">
        <v>583</v>
      </c>
      <c r="H58" s="25" t="s">
        <v>749</v>
      </c>
      <c r="I58" s="25" t="s">
        <v>750</v>
      </c>
      <c r="J58" s="25" t="s">
        <v>751</v>
      </c>
      <c r="K58" s="25" t="s">
        <v>752</v>
      </c>
      <c r="L58" s="25">
        <v>2023</v>
      </c>
      <c r="M58" s="1"/>
      <c r="N58" s="1"/>
      <c r="O58" s="1"/>
      <c r="P58" s="1"/>
    </row>
    <row r="59" spans="2:16" x14ac:dyDescent="0.35">
      <c r="B59" s="1"/>
      <c r="C59" t="s">
        <v>753</v>
      </c>
      <c r="D59" s="23" t="s">
        <v>754</v>
      </c>
      <c r="E59" s="124">
        <v>670.93</v>
      </c>
      <c r="F59" s="125">
        <v>28</v>
      </c>
      <c r="G59" s="125">
        <v>13.95</v>
      </c>
      <c r="H59" s="125">
        <v>54.71</v>
      </c>
      <c r="I59" s="125" t="s">
        <v>455</v>
      </c>
      <c r="J59" s="125" t="s">
        <v>455</v>
      </c>
      <c r="K59" s="125">
        <v>0</v>
      </c>
      <c r="L59" s="391">
        <f>SUM(E59:K59)</f>
        <v>767.59</v>
      </c>
      <c r="M59" s="1"/>
      <c r="N59" s="1"/>
      <c r="O59" s="1"/>
      <c r="P59" s="1"/>
    </row>
    <row r="60" spans="2:16" x14ac:dyDescent="0.35">
      <c r="B60" s="1"/>
      <c r="C60" t="s">
        <v>755</v>
      </c>
      <c r="D60" s="23" t="s">
        <v>754</v>
      </c>
      <c r="E60" s="125">
        <v>1.55</v>
      </c>
      <c r="F60" s="125">
        <v>0.23</v>
      </c>
      <c r="G60" s="125">
        <v>7.0000000000000007E-2</v>
      </c>
      <c r="H60" s="125">
        <v>388.31</v>
      </c>
      <c r="I60" s="125" t="s">
        <v>455</v>
      </c>
      <c r="J60" s="125" t="s">
        <v>455</v>
      </c>
      <c r="K60" s="125">
        <v>0</v>
      </c>
      <c r="L60" s="391">
        <f t="shared" ref="L60:L65" si="8">SUM(E60:K60)</f>
        <v>390.16</v>
      </c>
      <c r="M60" s="1"/>
      <c r="N60" s="1"/>
      <c r="O60" s="1"/>
      <c r="P60" s="1"/>
    </row>
    <row r="61" spans="2:16" x14ac:dyDescent="0.35">
      <c r="C61" t="s">
        <v>756</v>
      </c>
      <c r="D61" s="23" t="s">
        <v>754</v>
      </c>
      <c r="E61" s="126">
        <v>23.56</v>
      </c>
      <c r="F61" s="126">
        <v>85</v>
      </c>
      <c r="G61" s="126">
        <v>4900.6000000000004</v>
      </c>
      <c r="H61" s="126">
        <v>0</v>
      </c>
      <c r="I61" s="125" t="s">
        <v>455</v>
      </c>
      <c r="J61" s="125" t="s">
        <v>455</v>
      </c>
      <c r="K61" s="126">
        <v>5.8000000000000003E-2</v>
      </c>
      <c r="L61" s="391">
        <f t="shared" si="8"/>
        <v>5009.2180000000008</v>
      </c>
    </row>
    <row r="62" spans="2:16" x14ac:dyDescent="0.35">
      <c r="C62" t="s">
        <v>757</v>
      </c>
      <c r="D62" s="23" t="s">
        <v>754</v>
      </c>
      <c r="E62" s="126">
        <v>85.21</v>
      </c>
      <c r="F62" s="126">
        <v>3.2</v>
      </c>
      <c r="G62" s="126">
        <v>0</v>
      </c>
      <c r="H62" s="126">
        <v>0</v>
      </c>
      <c r="I62" s="125" t="s">
        <v>455</v>
      </c>
      <c r="J62" s="125" t="s">
        <v>455</v>
      </c>
      <c r="K62" s="126">
        <v>0</v>
      </c>
      <c r="L62" s="391">
        <f t="shared" si="8"/>
        <v>88.41</v>
      </c>
    </row>
    <row r="63" spans="2:16" x14ac:dyDescent="0.35">
      <c r="C63" t="s">
        <v>758</v>
      </c>
      <c r="D63" s="23" t="s">
        <v>754</v>
      </c>
      <c r="E63" s="126">
        <v>0</v>
      </c>
      <c r="F63" s="126">
        <v>1.4</v>
      </c>
      <c r="G63" s="126">
        <v>0</v>
      </c>
      <c r="H63" s="126">
        <v>0</v>
      </c>
      <c r="I63" s="125" t="s">
        <v>455</v>
      </c>
      <c r="J63" s="125" t="s">
        <v>455</v>
      </c>
      <c r="K63" s="126">
        <v>0</v>
      </c>
      <c r="L63" s="391">
        <f t="shared" si="8"/>
        <v>1.4</v>
      </c>
    </row>
    <row r="64" spans="2:16" x14ac:dyDescent="0.35">
      <c r="C64" s="5" t="s">
        <v>759</v>
      </c>
      <c r="D64" s="23" t="s">
        <v>754</v>
      </c>
      <c r="E64" s="126">
        <v>697.68</v>
      </c>
      <c r="F64" s="126">
        <v>40</v>
      </c>
      <c r="G64" s="126">
        <v>216.75</v>
      </c>
      <c r="H64" s="126">
        <v>0</v>
      </c>
      <c r="I64" s="125" t="s">
        <v>455</v>
      </c>
      <c r="J64" s="125" t="s">
        <v>455</v>
      </c>
      <c r="K64" s="126">
        <v>0</v>
      </c>
      <c r="L64" s="391">
        <f t="shared" si="8"/>
        <v>954.43</v>
      </c>
    </row>
    <row r="65" spans="2:12" x14ac:dyDescent="0.35">
      <c r="C65" t="s">
        <v>760</v>
      </c>
      <c r="E65" s="123">
        <v>0</v>
      </c>
      <c r="F65" s="123">
        <v>0</v>
      </c>
      <c r="G65" s="123">
        <v>0</v>
      </c>
      <c r="H65" s="123">
        <v>0.90800000000000003</v>
      </c>
      <c r="I65" s="125" t="s">
        <v>455</v>
      </c>
      <c r="J65" s="125" t="s">
        <v>455</v>
      </c>
      <c r="K65" s="123">
        <v>0</v>
      </c>
      <c r="L65" s="391">
        <f t="shared" si="8"/>
        <v>0.90800000000000003</v>
      </c>
    </row>
    <row r="66" spans="2:12" x14ac:dyDescent="0.35">
      <c r="B66" s="83" t="s">
        <v>761</v>
      </c>
      <c r="E66" s="123"/>
      <c r="F66" s="123"/>
      <c r="G66" s="123"/>
      <c r="H66" s="123"/>
      <c r="I66" s="125"/>
      <c r="J66" s="125"/>
      <c r="K66" s="123"/>
      <c r="L66" s="127"/>
    </row>
    <row r="67" spans="2:12" x14ac:dyDescent="0.35">
      <c r="B67" s="101" t="s">
        <v>762</v>
      </c>
    </row>
    <row r="68" spans="2:12" x14ac:dyDescent="0.35">
      <c r="B68" s="101" t="s">
        <v>763</v>
      </c>
    </row>
  </sheetData>
  <mergeCells count="3">
    <mergeCell ref="B8:C8"/>
    <mergeCell ref="B19:C19"/>
    <mergeCell ref="B30:C3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2EB79-C167-4FBA-8F95-2B8A4A6ED213}">
  <dimension ref="B5:X42"/>
  <sheetViews>
    <sheetView showGridLines="0" topLeftCell="A5" workbookViewId="0">
      <pane xSplit="4" ySplit="4" topLeftCell="E40" activePane="bottomRight" state="frozen"/>
      <selection pane="topRight" activeCell="E5" sqref="E5"/>
      <selection pane="bottomLeft" activeCell="A9" sqref="A9"/>
      <selection pane="bottomRight" activeCell="F32" sqref="F32"/>
    </sheetView>
  </sheetViews>
  <sheetFormatPr defaultRowHeight="14.5" x14ac:dyDescent="0.35"/>
  <cols>
    <col min="1" max="1" width="3.26953125" customWidth="1"/>
    <col min="2" max="2" width="5.7265625" customWidth="1"/>
    <col min="3" max="3" width="57.7265625" customWidth="1"/>
    <col min="4" max="4" width="20.7265625" customWidth="1"/>
    <col min="5" max="12" width="16.1796875" customWidth="1"/>
    <col min="13" max="13" width="12.26953125" customWidth="1"/>
  </cols>
  <sheetData>
    <row r="5" spans="2:13" x14ac:dyDescent="0.35">
      <c r="B5" s="32" t="s">
        <v>0</v>
      </c>
    </row>
    <row r="6" spans="2:13" x14ac:dyDescent="0.35">
      <c r="B6" s="32"/>
    </row>
    <row r="7" spans="2:13" x14ac:dyDescent="0.35">
      <c r="B7" s="32" t="s">
        <v>34</v>
      </c>
    </row>
    <row r="8" spans="2:13" ht="39" customHeight="1" x14ac:dyDescent="0.35">
      <c r="B8" s="412" t="s">
        <v>764</v>
      </c>
      <c r="C8" s="412"/>
      <c r="D8" s="25" t="s">
        <v>569</v>
      </c>
      <c r="E8" s="25" t="s">
        <v>581</v>
      </c>
      <c r="F8" s="25" t="s">
        <v>582</v>
      </c>
      <c r="G8" s="25" t="s">
        <v>583</v>
      </c>
      <c r="H8" s="25" t="s">
        <v>585</v>
      </c>
      <c r="I8" s="25" t="s">
        <v>586</v>
      </c>
      <c r="J8" s="25" t="s">
        <v>587</v>
      </c>
      <c r="K8" s="25" t="s">
        <v>588</v>
      </c>
      <c r="L8" s="25">
        <v>2023</v>
      </c>
    </row>
    <row r="9" spans="2:13" x14ac:dyDescent="0.35">
      <c r="C9" s="29" t="s">
        <v>765</v>
      </c>
      <c r="D9" s="27" t="s">
        <v>766</v>
      </c>
      <c r="E9" s="7">
        <v>0</v>
      </c>
      <c r="F9" s="7">
        <v>0</v>
      </c>
      <c r="G9" s="7">
        <v>0</v>
      </c>
      <c r="H9" s="17">
        <v>2779384.318</v>
      </c>
      <c r="I9" s="17">
        <v>794368</v>
      </c>
      <c r="J9" s="17">
        <v>628185</v>
      </c>
      <c r="K9" s="17">
        <v>92445</v>
      </c>
      <c r="L9" s="21">
        <f>SUM(E9:K9)</f>
        <v>4294382.318</v>
      </c>
      <c r="M9" s="360"/>
    </row>
    <row r="10" spans="2:13" x14ac:dyDescent="0.35">
      <c r="C10" s="14" t="s">
        <v>767</v>
      </c>
      <c r="D10" s="27" t="s">
        <v>766</v>
      </c>
      <c r="E10" s="7">
        <v>0</v>
      </c>
      <c r="F10" s="7">
        <v>293</v>
      </c>
      <c r="G10" s="7">
        <v>0</v>
      </c>
      <c r="H10" s="7">
        <v>0</v>
      </c>
      <c r="I10" s="7">
        <v>0</v>
      </c>
      <c r="J10" s="17">
        <v>0</v>
      </c>
      <c r="K10" s="7">
        <v>40</v>
      </c>
      <c r="L10" s="31">
        <f t="shared" ref="L10:L14" si="0">SUM(E10:K10)</f>
        <v>333</v>
      </c>
      <c r="M10" s="360"/>
    </row>
    <row r="11" spans="2:13" x14ac:dyDescent="0.35">
      <c r="C11" s="29" t="s">
        <v>768</v>
      </c>
      <c r="D11" s="27" t="s">
        <v>766</v>
      </c>
      <c r="E11" s="7">
        <v>0</v>
      </c>
      <c r="F11" s="7">
        <v>474204.90399999998</v>
      </c>
      <c r="G11" s="7">
        <v>1170112</v>
      </c>
      <c r="H11" s="17">
        <v>367</v>
      </c>
      <c r="I11" s="17">
        <v>1553289</v>
      </c>
      <c r="J11" s="7">
        <v>0</v>
      </c>
      <c r="K11" s="17">
        <v>28773.91</v>
      </c>
      <c r="L11" s="31">
        <f t="shared" si="0"/>
        <v>3226746.8140000002</v>
      </c>
      <c r="M11" s="360"/>
    </row>
    <row r="12" spans="2:13" x14ac:dyDescent="0.35">
      <c r="C12" s="29" t="s">
        <v>769</v>
      </c>
      <c r="D12" s="27" t="s">
        <v>766</v>
      </c>
      <c r="E12" s="17">
        <v>0</v>
      </c>
      <c r="F12" s="7">
        <v>0</v>
      </c>
      <c r="G12" s="17">
        <v>0</v>
      </c>
      <c r="H12" s="17">
        <v>646359.75</v>
      </c>
      <c r="I12" s="7">
        <v>0</v>
      </c>
      <c r="J12" s="17">
        <v>908055.7</v>
      </c>
      <c r="K12" s="17">
        <v>272859.71999999997</v>
      </c>
      <c r="L12" s="21">
        <f>SUM(E12:K12)</f>
        <v>1827275.17</v>
      </c>
      <c r="M12" s="118"/>
    </row>
    <row r="13" spans="2:13" x14ac:dyDescent="0.35">
      <c r="C13" s="29" t="s">
        <v>770</v>
      </c>
      <c r="D13" s="27" t="s">
        <v>766</v>
      </c>
      <c r="E13" s="17">
        <v>0</v>
      </c>
      <c r="F13" s="7">
        <v>111217.651</v>
      </c>
      <c r="G13" s="17">
        <v>2656598</v>
      </c>
      <c r="H13" s="17">
        <v>3199.26</v>
      </c>
      <c r="I13" s="7">
        <v>0</v>
      </c>
      <c r="J13" s="17">
        <v>460819</v>
      </c>
      <c r="K13" s="17">
        <v>0</v>
      </c>
      <c r="L13" s="31">
        <f t="shared" si="0"/>
        <v>3231833.9109999998</v>
      </c>
      <c r="M13" s="360"/>
    </row>
    <row r="14" spans="2:13" x14ac:dyDescent="0.35">
      <c r="C14" s="20" t="s">
        <v>771</v>
      </c>
      <c r="D14" s="27" t="s">
        <v>766</v>
      </c>
      <c r="E14" s="21">
        <f>SUM(E9:E13)</f>
        <v>0</v>
      </c>
      <c r="F14" s="21">
        <f t="shared" ref="F14:K14" si="1">SUM(F9:F13)</f>
        <v>585715.55499999993</v>
      </c>
      <c r="G14" s="21">
        <f t="shared" si="1"/>
        <v>3826710</v>
      </c>
      <c r="H14" s="21">
        <f t="shared" si="1"/>
        <v>3429310.3279999997</v>
      </c>
      <c r="I14" s="21">
        <f t="shared" si="1"/>
        <v>2347657</v>
      </c>
      <c r="J14" s="21">
        <f t="shared" si="1"/>
        <v>1997059.7</v>
      </c>
      <c r="K14" s="21">
        <f t="shared" si="1"/>
        <v>394118.63</v>
      </c>
      <c r="L14" s="31">
        <f t="shared" si="0"/>
        <v>12580571.213</v>
      </c>
      <c r="M14" s="118"/>
    </row>
    <row r="15" spans="2:13" x14ac:dyDescent="0.35">
      <c r="B15" s="6" t="s">
        <v>772</v>
      </c>
    </row>
    <row r="16" spans="2:13" x14ac:dyDescent="0.35">
      <c r="C16" s="29" t="s">
        <v>765</v>
      </c>
      <c r="D16" s="27" t="s">
        <v>766</v>
      </c>
      <c r="E16" s="7">
        <v>0</v>
      </c>
      <c r="F16" s="7" t="s">
        <v>627</v>
      </c>
      <c r="G16" s="7" t="s">
        <v>627</v>
      </c>
      <c r="H16" s="7" t="s">
        <v>627</v>
      </c>
      <c r="I16" s="7" t="s">
        <v>627</v>
      </c>
      <c r="J16" s="7" t="s">
        <v>627</v>
      </c>
      <c r="K16" s="7" t="s">
        <v>627</v>
      </c>
      <c r="L16" s="28">
        <f>SUM(E16:K16)</f>
        <v>0</v>
      </c>
    </row>
    <row r="17" spans="2:24" x14ac:dyDescent="0.35">
      <c r="C17" s="14" t="s">
        <v>767</v>
      </c>
      <c r="D17" s="27" t="s">
        <v>766</v>
      </c>
      <c r="E17" s="7">
        <v>0</v>
      </c>
      <c r="F17" s="7" t="s">
        <v>627</v>
      </c>
      <c r="G17" s="7" t="s">
        <v>627</v>
      </c>
      <c r="H17" s="7" t="s">
        <v>627</v>
      </c>
      <c r="I17" s="7" t="s">
        <v>627</v>
      </c>
      <c r="J17" s="7" t="s">
        <v>627</v>
      </c>
      <c r="K17" s="7" t="s">
        <v>627</v>
      </c>
      <c r="L17" s="28">
        <f t="shared" ref="L17" ca="1" si="2">SUM(E17:L17)</f>
        <v>0</v>
      </c>
      <c r="X17">
        <v>0</v>
      </c>
    </row>
    <row r="18" spans="2:24" x14ac:dyDescent="0.35">
      <c r="C18" s="29" t="s">
        <v>768</v>
      </c>
      <c r="D18" s="27" t="s">
        <v>766</v>
      </c>
      <c r="E18" s="17">
        <v>2588701.35</v>
      </c>
      <c r="F18" s="7" t="s">
        <v>627</v>
      </c>
      <c r="G18" s="7" t="s">
        <v>627</v>
      </c>
      <c r="H18" s="7" t="s">
        <v>627</v>
      </c>
      <c r="I18" s="7" t="s">
        <v>627</v>
      </c>
      <c r="J18" s="7" t="s">
        <v>627</v>
      </c>
      <c r="K18" s="7" t="s">
        <v>627</v>
      </c>
      <c r="L18" s="21">
        <f>E18</f>
        <v>2588701.35</v>
      </c>
    </row>
    <row r="19" spans="2:24" x14ac:dyDescent="0.35">
      <c r="C19" s="29" t="s">
        <v>769</v>
      </c>
      <c r="D19" s="27" t="s">
        <v>766</v>
      </c>
      <c r="E19" s="7">
        <v>0</v>
      </c>
      <c r="F19" s="7" t="s">
        <v>627</v>
      </c>
      <c r="G19" s="7" t="s">
        <v>627</v>
      </c>
      <c r="H19" s="7" t="s">
        <v>627</v>
      </c>
      <c r="I19" s="7" t="s">
        <v>627</v>
      </c>
      <c r="J19" s="7" t="s">
        <v>627</v>
      </c>
      <c r="K19" s="7" t="s">
        <v>627</v>
      </c>
      <c r="L19" s="28">
        <f>E19</f>
        <v>0</v>
      </c>
    </row>
    <row r="20" spans="2:24" x14ac:dyDescent="0.35">
      <c r="C20" s="29" t="s">
        <v>770</v>
      </c>
      <c r="D20" s="27" t="s">
        <v>766</v>
      </c>
      <c r="E20" s="185">
        <v>0</v>
      </c>
      <c r="F20" s="7" t="s">
        <v>627</v>
      </c>
      <c r="G20" s="7" t="s">
        <v>627</v>
      </c>
      <c r="H20" s="7" t="s">
        <v>627</v>
      </c>
      <c r="I20" s="7" t="s">
        <v>627</v>
      </c>
      <c r="J20" s="7" t="s">
        <v>627</v>
      </c>
      <c r="K20" s="7" t="s">
        <v>627</v>
      </c>
      <c r="L20" s="392">
        <f>E20</f>
        <v>0</v>
      </c>
    </row>
    <row r="21" spans="2:24" x14ac:dyDescent="0.35">
      <c r="C21" s="20" t="s">
        <v>771</v>
      </c>
      <c r="D21" s="27" t="s">
        <v>766</v>
      </c>
      <c r="E21" s="21">
        <f>SUM(E16:E20)</f>
        <v>2588701.35</v>
      </c>
      <c r="F21" s="21">
        <f t="shared" ref="F21:K21" si="3">SUM(F16:F20)</f>
        <v>0</v>
      </c>
      <c r="G21" s="21">
        <f t="shared" si="3"/>
        <v>0</v>
      </c>
      <c r="H21" s="21">
        <f t="shared" si="3"/>
        <v>0</v>
      </c>
      <c r="I21" s="21">
        <f t="shared" si="3"/>
        <v>0</v>
      </c>
      <c r="J21" s="21">
        <f t="shared" si="3"/>
        <v>0</v>
      </c>
      <c r="K21" s="21">
        <f t="shared" si="3"/>
        <v>0</v>
      </c>
      <c r="L21" s="21">
        <f>E21</f>
        <v>2588701.35</v>
      </c>
    </row>
    <row r="22" spans="2:24" x14ac:dyDescent="0.35">
      <c r="C22" s="20" t="s">
        <v>773</v>
      </c>
      <c r="D22" s="27" t="s">
        <v>766</v>
      </c>
      <c r="E22" s="21">
        <f>SUM(E14,E21)</f>
        <v>2588701.35</v>
      </c>
      <c r="F22" s="21">
        <f t="shared" ref="F22:K22" si="4">SUM(F14,F21)</f>
        <v>585715.55499999993</v>
      </c>
      <c r="G22" s="21">
        <f t="shared" si="4"/>
        <v>3826710</v>
      </c>
      <c r="H22" s="21">
        <f t="shared" si="4"/>
        <v>3429310.3279999997</v>
      </c>
      <c r="I22" s="21">
        <f t="shared" si="4"/>
        <v>2347657</v>
      </c>
      <c r="J22" s="21">
        <f t="shared" si="4"/>
        <v>1997059.7</v>
      </c>
      <c r="K22" s="21">
        <f t="shared" si="4"/>
        <v>394118.63</v>
      </c>
      <c r="L22" s="21">
        <f>SUM(L14,L21)</f>
        <v>15169272.562999999</v>
      </c>
    </row>
    <row r="23" spans="2:24" x14ac:dyDescent="0.35">
      <c r="B23" s="48" t="s">
        <v>774</v>
      </c>
    </row>
    <row r="24" spans="2:24" x14ac:dyDescent="0.35">
      <c r="B24" s="101" t="s">
        <v>775</v>
      </c>
      <c r="C24" s="1"/>
    </row>
    <row r="25" spans="2:24" x14ac:dyDescent="0.35">
      <c r="B25" s="101"/>
      <c r="C25" s="1"/>
    </row>
    <row r="26" spans="2:24" x14ac:dyDescent="0.35">
      <c r="B26" s="32" t="s">
        <v>776</v>
      </c>
      <c r="C26" s="1"/>
    </row>
    <row r="27" spans="2:24" x14ac:dyDescent="0.35">
      <c r="B27" s="24" t="s">
        <v>777</v>
      </c>
      <c r="C27" s="34"/>
      <c r="D27" s="25" t="s">
        <v>569</v>
      </c>
      <c r="E27" s="25" t="s">
        <v>581</v>
      </c>
      <c r="F27" s="25" t="s">
        <v>582</v>
      </c>
      <c r="G27" s="25" t="s">
        <v>583</v>
      </c>
      <c r="H27" s="25" t="s">
        <v>585</v>
      </c>
      <c r="I27" s="25" t="s">
        <v>586</v>
      </c>
      <c r="J27" s="25" t="s">
        <v>587</v>
      </c>
      <c r="K27" s="25" t="s">
        <v>588</v>
      </c>
      <c r="L27" s="25">
        <v>2023</v>
      </c>
    </row>
    <row r="28" spans="2:24" x14ac:dyDescent="0.35">
      <c r="C28" s="19" t="s">
        <v>778</v>
      </c>
      <c r="D28" s="27" t="s">
        <v>766</v>
      </c>
      <c r="E28" s="30">
        <v>4727.51</v>
      </c>
      <c r="F28" s="30">
        <v>474204.90399999998</v>
      </c>
      <c r="G28" s="30">
        <v>335309</v>
      </c>
      <c r="H28" s="30">
        <v>615521</v>
      </c>
      <c r="I28" s="30">
        <v>1029007</v>
      </c>
      <c r="J28" s="30">
        <v>908055.7</v>
      </c>
      <c r="K28" s="30">
        <v>307273.63</v>
      </c>
      <c r="L28" s="21">
        <f>SUM(E28:K28)</f>
        <v>3674098.7439999999</v>
      </c>
    </row>
    <row r="29" spans="2:24" x14ac:dyDescent="0.35">
      <c r="C29" s="19" t="s">
        <v>779</v>
      </c>
      <c r="D29" s="27" t="s">
        <v>766</v>
      </c>
      <c r="E29" s="30">
        <v>1569842.47</v>
      </c>
      <c r="F29" s="30">
        <v>0</v>
      </c>
      <c r="G29" s="30">
        <v>0</v>
      </c>
      <c r="H29" s="30">
        <v>2859450.31</v>
      </c>
      <c r="I29" s="30">
        <v>1603101</v>
      </c>
      <c r="J29" s="30">
        <v>0</v>
      </c>
      <c r="K29" s="30">
        <v>0</v>
      </c>
      <c r="L29" s="21">
        <f>SUM(E29:K29)</f>
        <v>6032393.7800000003</v>
      </c>
    </row>
    <row r="30" spans="2:24" x14ac:dyDescent="0.35">
      <c r="C30" s="129" t="s">
        <v>780</v>
      </c>
      <c r="D30" s="45" t="s">
        <v>766</v>
      </c>
      <c r="E30" s="130">
        <f>SUM(E28:E29)</f>
        <v>1574569.98</v>
      </c>
      <c r="F30" s="130">
        <f t="shared" ref="F30:K30" si="5">SUM(F28:F29)</f>
        <v>474204.90399999998</v>
      </c>
      <c r="G30" s="130">
        <f t="shared" si="5"/>
        <v>335309</v>
      </c>
      <c r="H30" s="130">
        <f t="shared" si="5"/>
        <v>3474971.31</v>
      </c>
      <c r="I30" s="130">
        <f t="shared" si="5"/>
        <v>2632108</v>
      </c>
      <c r="J30" s="130">
        <f t="shared" si="5"/>
        <v>908055.7</v>
      </c>
      <c r="K30" s="130">
        <f t="shared" si="5"/>
        <v>307273.63</v>
      </c>
      <c r="L30" s="130">
        <f>SUM(L28:L29)</f>
        <v>9706492.5240000002</v>
      </c>
    </row>
    <row r="31" spans="2:24" x14ac:dyDescent="0.35">
      <c r="C31" s="19" t="s">
        <v>781</v>
      </c>
      <c r="D31" s="27" t="s">
        <v>766</v>
      </c>
      <c r="E31" s="30">
        <v>2588701.35</v>
      </c>
      <c r="F31" s="30">
        <v>293</v>
      </c>
      <c r="G31" s="30">
        <v>1170112</v>
      </c>
      <c r="H31" s="434">
        <v>110686491.54000001</v>
      </c>
      <c r="I31" s="30">
        <v>3477599</v>
      </c>
      <c r="J31" s="30">
        <v>4084818.33</v>
      </c>
      <c r="K31" s="30">
        <v>394555.97</v>
      </c>
      <c r="L31" s="30">
        <f>SUM(E31:K31)</f>
        <v>122402571.19</v>
      </c>
    </row>
    <row r="32" spans="2:24" x14ac:dyDescent="0.35">
      <c r="C32" s="11" t="s">
        <v>36</v>
      </c>
      <c r="D32" s="27" t="s">
        <v>766</v>
      </c>
      <c r="E32" s="7">
        <v>0</v>
      </c>
      <c r="F32" s="7">
        <v>0</v>
      </c>
      <c r="G32" s="3">
        <v>24221.34</v>
      </c>
      <c r="H32" s="3">
        <v>2779384.318</v>
      </c>
      <c r="I32" s="7">
        <v>0</v>
      </c>
      <c r="J32" s="3">
        <v>438442</v>
      </c>
      <c r="K32" s="7">
        <v>0</v>
      </c>
      <c r="L32" s="31">
        <f>SUM(E32:K32)</f>
        <v>3242047.6579999998</v>
      </c>
    </row>
    <row r="33" spans="2:14" x14ac:dyDescent="0.35">
      <c r="C33" s="11" t="s">
        <v>782</v>
      </c>
      <c r="D33" s="27" t="s">
        <v>766</v>
      </c>
      <c r="E33" s="147">
        <v>24232488</v>
      </c>
      <c r="F33" s="3">
        <v>5912894.2560000001</v>
      </c>
      <c r="G33" s="159">
        <v>0</v>
      </c>
      <c r="H33" s="3">
        <v>2859450.31</v>
      </c>
      <c r="I33" s="3">
        <v>1673069</v>
      </c>
      <c r="J33" s="3">
        <v>3268150.06</v>
      </c>
      <c r="K33" s="3">
        <v>244074</v>
      </c>
      <c r="L33" s="31">
        <f>SUM(E33:K33)</f>
        <v>38190125.626000002</v>
      </c>
      <c r="N33" s="118"/>
    </row>
    <row r="34" spans="2:14" x14ac:dyDescent="0.35">
      <c r="C34" t="s">
        <v>783</v>
      </c>
      <c r="D34" s="27" t="s">
        <v>784</v>
      </c>
      <c r="E34" s="133">
        <f>(E33)/SUM(E30+E33)</f>
        <v>0.93898684688428014</v>
      </c>
      <c r="F34" s="133">
        <f t="shared" ref="F34:K34" si="6">(F33)/SUM(F30+F33)</f>
        <v>0.92575582559140979</v>
      </c>
      <c r="G34" s="160">
        <f t="shared" si="6"/>
        <v>0</v>
      </c>
      <c r="H34" s="133">
        <f t="shared" si="6"/>
        <v>0.45141458550401953</v>
      </c>
      <c r="I34" s="133">
        <f t="shared" si="6"/>
        <v>0.38861793603375655</v>
      </c>
      <c r="J34" s="133">
        <f t="shared" si="6"/>
        <v>0.78256442517813107</v>
      </c>
      <c r="K34" s="133">
        <f t="shared" si="6"/>
        <v>0.44268622320912127</v>
      </c>
      <c r="L34" s="148">
        <f>(L33)/SUM(L30+L33)</f>
        <v>0.79734492958142178</v>
      </c>
      <c r="N34" s="118"/>
    </row>
    <row r="35" spans="2:14" x14ac:dyDescent="0.35">
      <c r="C35" s="11"/>
      <c r="D35" s="27"/>
      <c r="E35" s="4"/>
      <c r="F35" s="4"/>
      <c r="G35" s="4"/>
      <c r="H35" s="4"/>
      <c r="I35" s="4"/>
      <c r="J35" s="4"/>
      <c r="K35" s="4"/>
      <c r="L35" s="4"/>
    </row>
    <row r="36" spans="2:14" x14ac:dyDescent="0.35">
      <c r="B36" s="32" t="s">
        <v>785</v>
      </c>
      <c r="C36" s="11"/>
      <c r="D36" s="27"/>
      <c r="E36" s="4"/>
      <c r="F36" s="4"/>
      <c r="G36" s="3"/>
      <c r="H36" s="3"/>
      <c r="I36" s="4"/>
      <c r="J36" s="4"/>
      <c r="K36" s="4"/>
      <c r="L36" s="31"/>
    </row>
    <row r="37" spans="2:14" x14ac:dyDescent="0.35">
      <c r="B37" s="24" t="s">
        <v>785</v>
      </c>
      <c r="C37" s="34"/>
      <c r="D37" s="25" t="s">
        <v>569</v>
      </c>
      <c r="E37" s="25" t="s">
        <v>581</v>
      </c>
      <c r="F37" s="25" t="s">
        <v>582</v>
      </c>
      <c r="G37" s="25" t="s">
        <v>583</v>
      </c>
      <c r="H37" s="25" t="s">
        <v>585</v>
      </c>
      <c r="I37" s="25" t="s">
        <v>586</v>
      </c>
      <c r="J37" s="25" t="s">
        <v>587</v>
      </c>
      <c r="K37" s="25" t="s">
        <v>588</v>
      </c>
      <c r="L37" s="25">
        <v>2023</v>
      </c>
    </row>
    <row r="38" spans="2:14" ht="29" x14ac:dyDescent="0.35">
      <c r="C38" s="11" t="s">
        <v>786</v>
      </c>
      <c r="D38" s="78" t="s">
        <v>787</v>
      </c>
      <c r="E38" s="183">
        <v>17.943203993025879</v>
      </c>
      <c r="F38" s="183">
        <v>22.757830013917548</v>
      </c>
      <c r="G38" s="183">
        <v>2.1079203626053773</v>
      </c>
      <c r="H38" s="183">
        <v>28.807813489629101</v>
      </c>
      <c r="I38" s="183">
        <v>39.655111111111111</v>
      </c>
      <c r="J38" s="183">
        <v>17.258822746797428</v>
      </c>
      <c r="K38" s="183">
        <v>5.3736076037914033</v>
      </c>
      <c r="L38" s="184">
        <v>17.196128895329679</v>
      </c>
    </row>
    <row r="39" spans="2:14" x14ac:dyDescent="0.35">
      <c r="C39" s="11"/>
      <c r="D39" s="27"/>
      <c r="E39" s="4"/>
      <c r="F39" s="4"/>
      <c r="G39" s="3"/>
      <c r="H39" s="3"/>
      <c r="I39" s="4"/>
      <c r="J39" s="4"/>
      <c r="K39" s="4"/>
      <c r="L39" s="31"/>
    </row>
    <row r="40" spans="2:14" x14ac:dyDescent="0.35">
      <c r="B40" s="32" t="s">
        <v>788</v>
      </c>
    </row>
    <row r="41" spans="2:14" x14ac:dyDescent="0.35">
      <c r="B41" s="24" t="s">
        <v>789</v>
      </c>
      <c r="C41" s="34"/>
      <c r="D41" s="25" t="s">
        <v>569</v>
      </c>
      <c r="E41" s="25" t="s">
        <v>581</v>
      </c>
      <c r="F41" s="25" t="s">
        <v>582</v>
      </c>
      <c r="G41" s="25" t="s">
        <v>583</v>
      </c>
      <c r="H41" s="25" t="s">
        <v>585</v>
      </c>
      <c r="I41" s="25" t="s">
        <v>586</v>
      </c>
      <c r="J41" s="25" t="s">
        <v>587</v>
      </c>
      <c r="K41" s="25" t="s">
        <v>588</v>
      </c>
      <c r="L41" s="25">
        <v>2023</v>
      </c>
    </row>
    <row r="42" spans="2:14" x14ac:dyDescent="0.35">
      <c r="C42" t="s">
        <v>790</v>
      </c>
      <c r="D42" s="27" t="s">
        <v>791</v>
      </c>
      <c r="E42" s="27">
        <v>0</v>
      </c>
      <c r="F42" s="27">
        <v>0</v>
      </c>
      <c r="G42" s="27">
        <v>0</v>
      </c>
      <c r="H42" s="27">
        <v>0</v>
      </c>
      <c r="I42" s="27">
        <v>0</v>
      </c>
      <c r="J42" s="27">
        <v>0</v>
      </c>
      <c r="K42" s="27">
        <v>0</v>
      </c>
      <c r="L42" s="27">
        <v>0</v>
      </c>
    </row>
  </sheetData>
  <mergeCells count="1">
    <mergeCell ref="B8:C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12AE8-A68A-43EE-833C-BF3C119292AD}">
  <dimension ref="B5:N21"/>
  <sheetViews>
    <sheetView showGridLines="0" workbookViewId="0">
      <pane xSplit="4" topLeftCell="E1" activePane="topRight" state="frozen"/>
      <selection pane="topRight" activeCell="G28" sqref="G28"/>
    </sheetView>
  </sheetViews>
  <sheetFormatPr defaultRowHeight="14.5" x14ac:dyDescent="0.35"/>
  <cols>
    <col min="1" max="1" width="3.26953125" customWidth="1"/>
    <col min="2" max="2" width="5.7265625" customWidth="1"/>
    <col min="3" max="3" width="49.453125" customWidth="1"/>
    <col min="4" max="4" width="20.7265625" customWidth="1"/>
    <col min="5" max="12" width="16.1796875" customWidth="1"/>
  </cols>
  <sheetData>
    <row r="5" spans="2:12" x14ac:dyDescent="0.35">
      <c r="B5" s="32" t="s">
        <v>0</v>
      </c>
    </row>
    <row r="6" spans="2:12" x14ac:dyDescent="0.35">
      <c r="B6" s="32"/>
    </row>
    <row r="7" spans="2:12" ht="16.5" customHeight="1" x14ac:dyDescent="0.35">
      <c r="B7" s="423" t="s">
        <v>792</v>
      </c>
      <c r="C7" s="423"/>
      <c r="D7" s="423"/>
      <c r="E7" s="423"/>
      <c r="F7" s="423"/>
      <c r="G7" s="423"/>
      <c r="H7" s="423"/>
      <c r="I7" s="423"/>
      <c r="J7" s="423"/>
      <c r="K7" s="423"/>
      <c r="L7" s="423"/>
    </row>
    <row r="8" spans="2:12" s="77" customFormat="1" ht="30" customHeight="1" x14ac:dyDescent="0.35">
      <c r="B8" s="412" t="s">
        <v>793</v>
      </c>
      <c r="C8" s="412"/>
      <c r="D8" s="57" t="s">
        <v>569</v>
      </c>
      <c r="E8" s="57" t="s">
        <v>581</v>
      </c>
      <c r="F8" s="57" t="s">
        <v>582</v>
      </c>
      <c r="G8" s="57" t="s">
        <v>583</v>
      </c>
      <c r="H8" s="57" t="s">
        <v>585</v>
      </c>
      <c r="I8" s="57" t="s">
        <v>586</v>
      </c>
      <c r="J8" s="57" t="s">
        <v>587</v>
      </c>
      <c r="K8" s="57" t="s">
        <v>588</v>
      </c>
      <c r="L8" s="57">
        <v>2023</v>
      </c>
    </row>
    <row r="9" spans="2:12" ht="29" x14ac:dyDescent="0.35">
      <c r="C9" s="11" t="s">
        <v>794</v>
      </c>
      <c r="D9" s="11"/>
      <c r="E9" s="7" t="s">
        <v>795</v>
      </c>
      <c r="F9" s="7" t="s">
        <v>795</v>
      </c>
      <c r="G9" s="2" t="s">
        <v>796</v>
      </c>
      <c r="H9" s="7" t="s">
        <v>797</v>
      </c>
      <c r="I9" s="7" t="s">
        <v>798</v>
      </c>
      <c r="J9" s="2" t="s">
        <v>799</v>
      </c>
      <c r="K9" s="7" t="s">
        <v>798</v>
      </c>
    </row>
    <row r="10" spans="2:12" x14ac:dyDescent="0.35">
      <c r="C10" s="19" t="s">
        <v>800</v>
      </c>
      <c r="D10" s="2" t="s">
        <v>801</v>
      </c>
      <c r="E10" s="7">
        <v>0</v>
      </c>
      <c r="F10" s="7">
        <v>22.56</v>
      </c>
      <c r="G10" s="7">
        <v>9.41</v>
      </c>
      <c r="H10" s="238">
        <v>91.1</v>
      </c>
      <c r="I10" s="7">
        <v>30.42</v>
      </c>
      <c r="J10" s="7">
        <v>11</v>
      </c>
      <c r="K10" s="7">
        <v>12.63</v>
      </c>
      <c r="L10" s="131">
        <f t="shared" ref="L10" si="0">SUM(E10:K10)</f>
        <v>177.12</v>
      </c>
    </row>
    <row r="11" spans="2:12" x14ac:dyDescent="0.35">
      <c r="C11" s="19" t="s">
        <v>802</v>
      </c>
      <c r="D11" s="2" t="s">
        <v>801</v>
      </c>
      <c r="E11" s="7">
        <v>0</v>
      </c>
      <c r="F11" s="7">
        <v>0</v>
      </c>
      <c r="G11" s="7">
        <v>3</v>
      </c>
      <c r="H11" s="238">
        <v>23.713999999999999</v>
      </c>
      <c r="I11" s="7">
        <v>0</v>
      </c>
      <c r="J11" s="7">
        <v>20.399999999999999</v>
      </c>
      <c r="K11" s="7">
        <v>0</v>
      </c>
      <c r="L11" s="131">
        <f>SUM(E11:K11)</f>
        <v>47.113999999999997</v>
      </c>
    </row>
    <row r="13" spans="2:12" x14ac:dyDescent="0.35">
      <c r="B13" s="32" t="s">
        <v>803</v>
      </c>
    </row>
    <row r="14" spans="2:12" x14ac:dyDescent="0.35">
      <c r="B14" s="24" t="s">
        <v>42</v>
      </c>
      <c r="C14" s="34"/>
      <c r="D14" s="25" t="s">
        <v>569</v>
      </c>
      <c r="E14" s="25" t="s">
        <v>581</v>
      </c>
      <c r="F14" s="25" t="s">
        <v>582</v>
      </c>
      <c r="G14" s="25" t="s">
        <v>583</v>
      </c>
      <c r="H14" s="25" t="s">
        <v>585</v>
      </c>
      <c r="I14" s="25" t="s">
        <v>586</v>
      </c>
      <c r="J14" s="25" t="s">
        <v>587</v>
      </c>
      <c r="K14" s="25" t="s">
        <v>588</v>
      </c>
      <c r="L14" s="25">
        <v>2023</v>
      </c>
    </row>
    <row r="15" spans="2:12" x14ac:dyDescent="0.35">
      <c r="C15" s="14" t="s">
        <v>804</v>
      </c>
      <c r="D15" s="27" t="s">
        <v>805</v>
      </c>
      <c r="E15" s="4">
        <v>1</v>
      </c>
      <c r="F15" s="7">
        <v>0</v>
      </c>
      <c r="G15" s="7">
        <v>0</v>
      </c>
      <c r="H15" s="4">
        <v>2</v>
      </c>
      <c r="I15" s="7">
        <v>0</v>
      </c>
      <c r="J15" s="7">
        <v>0</v>
      </c>
      <c r="K15" s="7">
        <v>1</v>
      </c>
      <c r="L15" s="45">
        <f>SUM(E15:K15)</f>
        <v>4</v>
      </c>
    </row>
    <row r="16" spans="2:12" x14ac:dyDescent="0.35">
      <c r="C16" s="29" t="s">
        <v>806</v>
      </c>
      <c r="D16" s="27" t="s">
        <v>805</v>
      </c>
      <c r="E16" s="7">
        <v>0</v>
      </c>
      <c r="F16" s="7">
        <v>1</v>
      </c>
      <c r="G16" s="7">
        <v>0</v>
      </c>
      <c r="H16" s="4">
        <v>3</v>
      </c>
      <c r="I16" s="7">
        <v>0</v>
      </c>
      <c r="J16" s="7">
        <v>1</v>
      </c>
      <c r="K16" s="7">
        <v>1</v>
      </c>
      <c r="L16" s="45">
        <f t="shared" ref="L16:L18" si="1">SUM(E16:K16)</f>
        <v>6</v>
      </c>
    </row>
    <row r="17" spans="2:14" x14ac:dyDescent="0.35">
      <c r="C17" s="29" t="s">
        <v>807</v>
      </c>
      <c r="D17" s="27" t="s">
        <v>805</v>
      </c>
      <c r="E17" s="7">
        <v>0</v>
      </c>
      <c r="F17" s="4">
        <v>1</v>
      </c>
      <c r="G17" s="4">
        <v>2</v>
      </c>
      <c r="H17" s="4">
        <v>6</v>
      </c>
      <c r="I17" s="7">
        <v>0</v>
      </c>
      <c r="J17" s="7">
        <v>1</v>
      </c>
      <c r="K17" s="4">
        <v>8</v>
      </c>
      <c r="L17" s="45">
        <f t="shared" si="1"/>
        <v>18</v>
      </c>
    </row>
    <row r="18" spans="2:14" x14ac:dyDescent="0.35">
      <c r="C18" s="29" t="s">
        <v>808</v>
      </c>
      <c r="D18" s="27" t="s">
        <v>805</v>
      </c>
      <c r="E18" s="4">
        <v>1</v>
      </c>
      <c r="F18" s="7">
        <v>0</v>
      </c>
      <c r="G18" s="4">
        <v>1</v>
      </c>
      <c r="H18" s="4">
        <v>0</v>
      </c>
      <c r="I18" s="7">
        <v>0</v>
      </c>
      <c r="J18" s="7">
        <v>4</v>
      </c>
      <c r="K18" s="7">
        <v>0</v>
      </c>
      <c r="L18" s="45">
        <f t="shared" si="1"/>
        <v>6</v>
      </c>
    </row>
    <row r="19" spans="2:14" x14ac:dyDescent="0.35">
      <c r="C19" s="29" t="s">
        <v>809</v>
      </c>
      <c r="D19" s="27" t="s">
        <v>805</v>
      </c>
      <c r="E19" s="4">
        <v>5</v>
      </c>
      <c r="F19" s="4">
        <v>4</v>
      </c>
      <c r="G19" s="4">
        <v>17</v>
      </c>
      <c r="H19" s="4">
        <v>351</v>
      </c>
      <c r="I19" s="7">
        <v>0</v>
      </c>
      <c r="J19" s="7">
        <v>0</v>
      </c>
      <c r="K19" s="4">
        <v>0</v>
      </c>
      <c r="L19" s="45">
        <f>SUM(E19:K19)</f>
        <v>377</v>
      </c>
    </row>
    <row r="20" spans="2:14" x14ac:dyDescent="0.35">
      <c r="B20" s="101" t="s">
        <v>810</v>
      </c>
      <c r="C20" s="29"/>
      <c r="E20" s="4"/>
      <c r="F20" s="4"/>
      <c r="G20" s="4"/>
      <c r="H20" s="4"/>
      <c r="I20" s="4"/>
      <c r="J20" s="4"/>
      <c r="K20" s="4"/>
    </row>
    <row r="21" spans="2:14" x14ac:dyDescent="0.35">
      <c r="C21" s="5"/>
      <c r="D21" s="5"/>
      <c r="E21" s="5"/>
      <c r="F21" s="5"/>
      <c r="G21" s="5"/>
      <c r="H21" s="5"/>
      <c r="I21" s="5"/>
      <c r="J21" s="5"/>
      <c r="K21" s="1"/>
      <c r="L21" s="1"/>
      <c r="M21" s="1"/>
      <c r="N21" s="1"/>
    </row>
  </sheetData>
  <mergeCells count="2">
    <mergeCell ref="B8:C8"/>
    <mergeCell ref="B7:L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B859-5DD2-43FB-902A-60AE716A6E50}">
  <dimension ref="B5:M39"/>
  <sheetViews>
    <sheetView showGridLines="0" workbookViewId="0">
      <pane xSplit="4" topLeftCell="E1" activePane="topRight" state="frozen"/>
      <selection pane="topRight" activeCell="B41" sqref="B41"/>
    </sheetView>
  </sheetViews>
  <sheetFormatPr defaultRowHeight="14.5" x14ac:dyDescent="0.35"/>
  <cols>
    <col min="1" max="1" width="3.26953125" customWidth="1"/>
    <col min="2" max="2" width="5.7265625" customWidth="1"/>
    <col min="3" max="3" width="49.453125" customWidth="1"/>
    <col min="4" max="4" width="20.7265625" customWidth="1"/>
    <col min="5" max="12" width="16.1796875" customWidth="1"/>
    <col min="13" max="13" width="19.26953125" bestFit="1" customWidth="1"/>
  </cols>
  <sheetData>
    <row r="5" spans="2:13" x14ac:dyDescent="0.35">
      <c r="B5" s="32" t="s">
        <v>0</v>
      </c>
    </row>
    <row r="6" spans="2:13" x14ac:dyDescent="0.35">
      <c r="B6" s="32"/>
    </row>
    <row r="7" spans="2:13" x14ac:dyDescent="0.35">
      <c r="B7" s="32" t="s">
        <v>811</v>
      </c>
    </row>
    <row r="8" spans="2:13" x14ac:dyDescent="0.35">
      <c r="B8" s="24" t="s">
        <v>812</v>
      </c>
      <c r="C8" s="33"/>
      <c r="D8" s="153"/>
      <c r="E8" s="153"/>
      <c r="F8" s="153"/>
      <c r="G8" s="153"/>
      <c r="H8" s="153"/>
      <c r="I8" s="153"/>
      <c r="J8" s="153"/>
      <c r="K8" s="153"/>
      <c r="L8" s="153"/>
    </row>
    <row r="9" spans="2:13" s="35" customFormat="1" x14ac:dyDescent="0.35">
      <c r="B9" s="24" t="s">
        <v>813</v>
      </c>
      <c r="C9" s="24"/>
      <c r="D9" s="25" t="s">
        <v>569</v>
      </c>
      <c r="E9" s="25" t="s">
        <v>581</v>
      </c>
      <c r="F9" s="25" t="s">
        <v>582</v>
      </c>
      <c r="G9" s="25" t="s">
        <v>583</v>
      </c>
      <c r="H9" s="25" t="s">
        <v>585</v>
      </c>
      <c r="I9" s="25" t="s">
        <v>586</v>
      </c>
      <c r="J9" s="25" t="s">
        <v>587</v>
      </c>
      <c r="K9" s="25" t="s">
        <v>588</v>
      </c>
      <c r="L9" s="25">
        <v>2023</v>
      </c>
    </row>
    <row r="10" spans="2:13" x14ac:dyDescent="0.35">
      <c r="B10" s="32"/>
      <c r="C10" t="s">
        <v>814</v>
      </c>
      <c r="D10" s="27" t="s">
        <v>815</v>
      </c>
      <c r="E10" s="154">
        <v>16987946.5</v>
      </c>
      <c r="F10" s="154">
        <v>4976729.03125</v>
      </c>
      <c r="G10" s="154">
        <v>9701955.21875</v>
      </c>
      <c r="H10" s="154">
        <v>3390359.265625</v>
      </c>
      <c r="I10" s="154">
        <v>1428737.671875</v>
      </c>
      <c r="J10" s="154">
        <v>2400017.77734375</v>
      </c>
      <c r="K10" s="154">
        <v>2200425.75</v>
      </c>
      <c r="L10" s="179">
        <f>SUM(E10:K10)</f>
        <v>41086171.21484375</v>
      </c>
    </row>
    <row r="11" spans="2:13" x14ac:dyDescent="0.35">
      <c r="B11" s="32"/>
      <c r="C11" t="s">
        <v>816</v>
      </c>
      <c r="D11" s="27" t="s">
        <v>817</v>
      </c>
      <c r="E11" s="154">
        <v>87753</v>
      </c>
      <c r="F11" s="154">
        <v>20837</v>
      </c>
      <c r="G11" s="154">
        <v>159071</v>
      </c>
      <c r="H11" s="154">
        <v>120626</v>
      </c>
      <c r="I11" s="154">
        <v>66375</v>
      </c>
      <c r="J11" s="154">
        <v>52614</v>
      </c>
      <c r="K11" s="154">
        <v>57182</v>
      </c>
      <c r="L11" s="236">
        <v>564458</v>
      </c>
    </row>
    <row r="12" spans="2:13" x14ac:dyDescent="0.35">
      <c r="B12" s="32"/>
    </row>
    <row r="13" spans="2:13" ht="34.5" customHeight="1" x14ac:dyDescent="0.35">
      <c r="B13" s="423" t="s">
        <v>818</v>
      </c>
      <c r="C13" s="423"/>
      <c r="D13" s="423"/>
      <c r="E13" s="423"/>
      <c r="F13" s="423"/>
      <c r="G13" s="423"/>
    </row>
    <row r="14" spans="2:13" ht="90.75" customHeight="1" x14ac:dyDescent="0.35">
      <c r="B14" s="412" t="s">
        <v>819</v>
      </c>
      <c r="C14" s="412"/>
      <c r="D14" s="25" t="s">
        <v>569</v>
      </c>
      <c r="E14" s="25" t="s">
        <v>581</v>
      </c>
      <c r="F14" s="25" t="s">
        <v>582</v>
      </c>
      <c r="G14" s="25" t="s">
        <v>820</v>
      </c>
      <c r="H14" s="25" t="s">
        <v>585</v>
      </c>
      <c r="I14" s="25" t="s">
        <v>586</v>
      </c>
      <c r="J14" s="25" t="s">
        <v>587</v>
      </c>
      <c r="K14" s="25" t="s">
        <v>588</v>
      </c>
      <c r="L14" s="25">
        <v>2023</v>
      </c>
    </row>
    <row r="15" spans="2:13" x14ac:dyDescent="0.35">
      <c r="C15" s="14" t="s">
        <v>821</v>
      </c>
      <c r="D15" s="27" t="s">
        <v>822</v>
      </c>
      <c r="E15" s="105">
        <v>173.41</v>
      </c>
      <c r="F15" s="105">
        <v>4.4400000000000004</v>
      </c>
      <c r="G15" s="105">
        <v>273.38200000000001</v>
      </c>
      <c r="H15" s="105">
        <v>110.19499999999999</v>
      </c>
      <c r="I15" s="105">
        <v>133.58000000000001</v>
      </c>
      <c r="J15" s="105">
        <v>21</v>
      </c>
      <c r="K15" s="105">
        <v>276.2</v>
      </c>
      <c r="L15" s="31">
        <f t="shared" ref="L15:L20" si="0">SUM(E15:K15)</f>
        <v>992.20699999999988</v>
      </c>
      <c r="M15" s="119"/>
    </row>
    <row r="16" spans="2:13" x14ac:dyDescent="0.35">
      <c r="C16" s="14" t="s">
        <v>823</v>
      </c>
      <c r="D16" s="27" t="s">
        <v>822</v>
      </c>
      <c r="E16" s="105">
        <v>420.56400000000002</v>
      </c>
      <c r="F16" s="105">
        <v>10.68</v>
      </c>
      <c r="G16" s="3">
        <v>546.33299999999997</v>
      </c>
      <c r="H16" s="105">
        <v>713.327</v>
      </c>
      <c r="I16" s="105">
        <v>590.87</v>
      </c>
      <c r="J16" s="105">
        <v>116.44</v>
      </c>
      <c r="K16" s="105">
        <v>96.05</v>
      </c>
      <c r="L16" s="31">
        <f t="shared" si="0"/>
        <v>2494.2640000000001</v>
      </c>
    </row>
    <row r="17" spans="2:12" x14ac:dyDescent="0.35">
      <c r="C17" s="14" t="s">
        <v>824</v>
      </c>
      <c r="D17" s="27" t="s">
        <v>822</v>
      </c>
      <c r="E17" s="105">
        <v>157.69</v>
      </c>
      <c r="F17" s="105">
        <v>61.790999999999997</v>
      </c>
      <c r="G17" s="105">
        <v>441.55200000000002</v>
      </c>
      <c r="H17" s="105">
        <v>128.67599999999999</v>
      </c>
      <c r="I17" s="105">
        <v>116.64</v>
      </c>
      <c r="J17" s="105">
        <v>0</v>
      </c>
      <c r="K17" s="105">
        <v>35.979999999999997</v>
      </c>
      <c r="L17" s="31">
        <f t="shared" si="0"/>
        <v>942.32900000000006</v>
      </c>
    </row>
    <row r="18" spans="2:12" x14ac:dyDescent="0.35">
      <c r="C18" s="38" t="s">
        <v>825</v>
      </c>
      <c r="D18" s="45" t="s">
        <v>822</v>
      </c>
      <c r="E18" s="106">
        <f t="shared" ref="E18:K18" si="1">SUM(E15:E17)</f>
        <v>751.66399999999999</v>
      </c>
      <c r="F18" s="106">
        <f t="shared" si="1"/>
        <v>76.911000000000001</v>
      </c>
      <c r="G18" s="31">
        <f t="shared" si="1"/>
        <v>1261.2669999999998</v>
      </c>
      <c r="H18" s="31">
        <f t="shared" si="1"/>
        <v>952.19799999999987</v>
      </c>
      <c r="I18" s="31">
        <f t="shared" si="1"/>
        <v>841.09</v>
      </c>
      <c r="J18" s="106">
        <f t="shared" si="1"/>
        <v>137.44</v>
      </c>
      <c r="K18" s="106">
        <f t="shared" si="1"/>
        <v>408.23</v>
      </c>
      <c r="L18" s="31">
        <f t="shared" si="0"/>
        <v>4428.7999999999993</v>
      </c>
    </row>
    <row r="19" spans="2:12" x14ac:dyDescent="0.35">
      <c r="C19" s="14" t="s">
        <v>826</v>
      </c>
      <c r="D19" s="27" t="s">
        <v>822</v>
      </c>
      <c r="E19" s="105">
        <v>0</v>
      </c>
      <c r="F19" s="105">
        <v>0</v>
      </c>
      <c r="G19" s="105">
        <v>0</v>
      </c>
      <c r="H19" s="3">
        <v>3402750</v>
      </c>
      <c r="I19" s="3">
        <v>1428736.19</v>
      </c>
      <c r="J19" s="3">
        <v>2400036.44</v>
      </c>
      <c r="K19" s="3">
        <v>5790955.6799999997</v>
      </c>
      <c r="L19" s="31">
        <f t="shared" si="0"/>
        <v>13022478.309999999</v>
      </c>
    </row>
    <row r="20" spans="2:12" x14ac:dyDescent="0.35">
      <c r="C20" s="14" t="s">
        <v>827</v>
      </c>
      <c r="D20" s="27" t="s">
        <v>822</v>
      </c>
      <c r="E20" s="3">
        <v>34769364.789999999</v>
      </c>
      <c r="F20" s="3">
        <v>922010.21200000006</v>
      </c>
      <c r="G20" s="3">
        <v>39788645</v>
      </c>
      <c r="H20" s="3">
        <v>20721569.173</v>
      </c>
      <c r="I20" s="3">
        <v>5196906.1500000004</v>
      </c>
      <c r="J20" s="3">
        <v>9650226.0700000003</v>
      </c>
      <c r="K20" s="3">
        <v>8303000.04</v>
      </c>
      <c r="L20" s="31">
        <f t="shared" si="0"/>
        <v>119351721.43500002</v>
      </c>
    </row>
    <row r="21" spans="2:12" x14ac:dyDescent="0.35">
      <c r="B21" s="48" t="s">
        <v>828</v>
      </c>
    </row>
    <row r="22" spans="2:12" x14ac:dyDescent="0.35">
      <c r="B22" s="48"/>
      <c r="G22" s="132"/>
    </row>
    <row r="23" spans="2:12" x14ac:dyDescent="0.35">
      <c r="B23" s="32" t="s">
        <v>829</v>
      </c>
    </row>
    <row r="24" spans="2:12" x14ac:dyDescent="0.35">
      <c r="B24" s="24" t="s">
        <v>300</v>
      </c>
      <c r="C24" s="33"/>
      <c r="D24" s="424" t="s">
        <v>569</v>
      </c>
      <c r="E24" s="424" t="s">
        <v>830</v>
      </c>
    </row>
    <row r="25" spans="2:12" x14ac:dyDescent="0.35">
      <c r="B25" s="412" t="s">
        <v>831</v>
      </c>
      <c r="C25" s="412"/>
      <c r="D25" s="424"/>
      <c r="E25" s="424"/>
      <c r="G25" s="157"/>
      <c r="H25" s="157"/>
      <c r="I25" s="157"/>
      <c r="J25" s="157"/>
      <c r="K25" s="157"/>
    </row>
    <row r="26" spans="2:12" x14ac:dyDescent="0.35">
      <c r="C26" s="14" t="s">
        <v>821</v>
      </c>
      <c r="D26" s="27" t="s">
        <v>822</v>
      </c>
      <c r="E26" s="148">
        <v>0.2951119105368385</v>
      </c>
      <c r="F26" s="118"/>
      <c r="G26" s="158"/>
    </row>
    <row r="27" spans="2:12" x14ac:dyDescent="0.35">
      <c r="C27" s="14" t="s">
        <v>823</v>
      </c>
      <c r="D27" s="27" t="s">
        <v>822</v>
      </c>
      <c r="E27" s="148">
        <v>0.68870084879009896</v>
      </c>
      <c r="F27" s="118"/>
      <c r="G27" s="27"/>
    </row>
    <row r="28" spans="2:12" x14ac:dyDescent="0.35">
      <c r="C28" s="14" t="s">
        <v>824</v>
      </c>
      <c r="D28" s="27" t="s">
        <v>822</v>
      </c>
      <c r="E28" s="148">
        <v>8.2638014586903341E-2</v>
      </c>
      <c r="F28" s="118"/>
      <c r="G28" s="27"/>
    </row>
    <row r="29" spans="2:12" x14ac:dyDescent="0.35">
      <c r="C29" s="38"/>
      <c r="D29" s="45"/>
      <c r="F29" s="148"/>
    </row>
    <row r="30" spans="2:12" x14ac:dyDescent="0.35">
      <c r="B30" s="32" t="s">
        <v>832</v>
      </c>
    </row>
    <row r="31" spans="2:12" x14ac:dyDescent="0.35">
      <c r="B31" s="24" t="s">
        <v>833</v>
      </c>
      <c r="C31" s="33"/>
      <c r="D31" s="25" t="s">
        <v>569</v>
      </c>
      <c r="E31" s="25" t="s">
        <v>581</v>
      </c>
      <c r="F31" s="25" t="s">
        <v>582</v>
      </c>
      <c r="G31" s="25" t="s">
        <v>583</v>
      </c>
      <c r="H31" s="25" t="s">
        <v>585</v>
      </c>
      <c r="I31" s="25" t="s">
        <v>586</v>
      </c>
      <c r="J31" s="25" t="s">
        <v>587</v>
      </c>
      <c r="K31" s="25" t="s">
        <v>588</v>
      </c>
      <c r="L31" s="25">
        <v>2023</v>
      </c>
    </row>
    <row r="32" spans="2:12" x14ac:dyDescent="0.35">
      <c r="C32" s="38" t="s">
        <v>834</v>
      </c>
      <c r="D32" s="27" t="s">
        <v>791</v>
      </c>
      <c r="E32" s="27" t="s">
        <v>835</v>
      </c>
      <c r="F32" s="27" t="s">
        <v>835</v>
      </c>
      <c r="G32" s="27" t="s">
        <v>835</v>
      </c>
      <c r="H32" s="27" t="s">
        <v>835</v>
      </c>
      <c r="I32" s="27" t="s">
        <v>835</v>
      </c>
      <c r="J32" s="27" t="s">
        <v>835</v>
      </c>
      <c r="K32" s="27" t="s">
        <v>835</v>
      </c>
      <c r="L32" s="45" t="s">
        <v>835</v>
      </c>
    </row>
    <row r="33" spans="2:12" x14ac:dyDescent="0.35">
      <c r="C33" s="38"/>
      <c r="D33" s="45"/>
      <c r="F33" s="148"/>
    </row>
    <row r="34" spans="2:12" x14ac:dyDescent="0.35">
      <c r="C34" s="38"/>
      <c r="D34" s="45"/>
      <c r="E34" s="148"/>
      <c r="F34" s="148"/>
    </row>
    <row r="35" spans="2:12" x14ac:dyDescent="0.35">
      <c r="B35" s="32" t="s">
        <v>836</v>
      </c>
    </row>
    <row r="36" spans="2:12" s="35" customFormat="1" x14ac:dyDescent="0.35">
      <c r="B36" s="24" t="s">
        <v>837</v>
      </c>
      <c r="C36" s="24"/>
      <c r="D36" s="25" t="s">
        <v>569</v>
      </c>
      <c r="E36" s="25" t="s">
        <v>581</v>
      </c>
      <c r="F36" s="25" t="s">
        <v>582</v>
      </c>
      <c r="G36" s="25" t="s">
        <v>583</v>
      </c>
      <c r="H36" s="25" t="s">
        <v>585</v>
      </c>
      <c r="I36" s="25" t="s">
        <v>586</v>
      </c>
      <c r="J36" s="25" t="s">
        <v>587</v>
      </c>
      <c r="K36" s="25" t="s">
        <v>588</v>
      </c>
      <c r="L36" s="25">
        <v>2023</v>
      </c>
    </row>
    <row r="37" spans="2:12" x14ac:dyDescent="0.35">
      <c r="C37" s="152" t="s">
        <v>838</v>
      </c>
      <c r="D37" s="27" t="s">
        <v>822</v>
      </c>
      <c r="E37" s="27" t="s">
        <v>835</v>
      </c>
      <c r="F37" s="27" t="s">
        <v>835</v>
      </c>
      <c r="G37" s="27" t="s">
        <v>835</v>
      </c>
      <c r="H37" s="27" t="s">
        <v>835</v>
      </c>
      <c r="I37" s="27" t="s">
        <v>835</v>
      </c>
      <c r="J37" s="27" t="s">
        <v>835</v>
      </c>
      <c r="K37" s="27" t="s">
        <v>835</v>
      </c>
      <c r="L37" s="27" t="s">
        <v>835</v>
      </c>
    </row>
    <row r="38" spans="2:12" ht="18.5" x14ac:dyDescent="0.35">
      <c r="B38" s="150"/>
      <c r="C38" s="152" t="s">
        <v>839</v>
      </c>
      <c r="D38" s="27" t="s">
        <v>822</v>
      </c>
      <c r="E38" s="27" t="s">
        <v>835</v>
      </c>
      <c r="F38" s="27" t="s">
        <v>835</v>
      </c>
      <c r="G38" s="27" t="s">
        <v>835</v>
      </c>
      <c r="H38" s="27" t="s">
        <v>835</v>
      </c>
      <c r="I38" s="27" t="s">
        <v>835</v>
      </c>
      <c r="J38" s="27" t="s">
        <v>835</v>
      </c>
      <c r="K38" s="27" t="s">
        <v>835</v>
      </c>
      <c r="L38" s="27" t="s">
        <v>835</v>
      </c>
    </row>
    <row r="39" spans="2:12" x14ac:dyDescent="0.35">
      <c r="B39" s="151"/>
      <c r="C39" s="152" t="s">
        <v>840</v>
      </c>
      <c r="D39" s="27" t="s">
        <v>822</v>
      </c>
      <c r="E39" s="27" t="s">
        <v>835</v>
      </c>
      <c r="F39" s="27" t="s">
        <v>835</v>
      </c>
      <c r="G39" s="27" t="s">
        <v>835</v>
      </c>
      <c r="H39" s="27" t="s">
        <v>835</v>
      </c>
      <c r="I39" s="27" t="s">
        <v>835</v>
      </c>
      <c r="J39" s="27" t="s">
        <v>835</v>
      </c>
      <c r="K39" s="27" t="s">
        <v>835</v>
      </c>
      <c r="L39" s="27" t="s">
        <v>835</v>
      </c>
    </row>
  </sheetData>
  <mergeCells count="5">
    <mergeCell ref="B14:C14"/>
    <mergeCell ref="B13:G13"/>
    <mergeCell ref="B25:C25"/>
    <mergeCell ref="D24:D25"/>
    <mergeCell ref="E24:E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DB72D2D5E9EB49BE258BBA977783A0" ma:contentTypeVersion="17" ma:contentTypeDescription="Create a new document." ma:contentTypeScope="" ma:versionID="1cb57fbdaa4d9e033b68976b5a809860">
  <xsd:schema xmlns:xsd="http://www.w3.org/2001/XMLSchema" xmlns:xs="http://www.w3.org/2001/XMLSchema" xmlns:p="http://schemas.microsoft.com/office/2006/metadata/properties" xmlns:ns2="dd5f3a9f-b0aa-48c8-83de-cc7a43894e19" xmlns:ns3="dc2c5c80-05d8-4393-9939-443aedac61a0" targetNamespace="http://schemas.microsoft.com/office/2006/metadata/properties" ma:root="true" ma:fieldsID="26d36475792c362fe248eef1ae6dfb84" ns2:_="" ns3:_="">
    <xsd:import namespace="dd5f3a9f-b0aa-48c8-83de-cc7a43894e19"/>
    <xsd:import namespace="dc2c5c80-05d8-4393-9939-443aedac61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5f3a9f-b0aa-48c8-83de-cc7a43894e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22027c-5ca5-42ec-98cc-288612efe53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2c5c80-05d8-4393-9939-443aedac61a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49f8e1f-9616-4291-a867-e44ede895fb5}" ma:internalName="TaxCatchAll" ma:showField="CatchAllData" ma:web="dc2c5c80-05d8-4393-9939-443aedac61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c2c5c80-05d8-4393-9939-443aedac61a0" xsi:nil="true"/>
    <lcf76f155ced4ddcb4097134ff3c332f xmlns="dd5f3a9f-b0aa-48c8-83de-cc7a43894e19">
      <Terms xmlns="http://schemas.microsoft.com/office/infopath/2007/PartnerControls"/>
    </lcf76f155ced4ddcb4097134ff3c332f>
    <SharedWithUsers xmlns="dc2c5c80-05d8-4393-9939-443aedac61a0">
      <UserInfo>
        <DisplayName>Robyn O'Connor</DisplayName>
        <AccountId>105</AccountId>
        <AccountType/>
      </UserInfo>
      <UserInfo>
        <DisplayName>Ayshnoor Dewji (Contractor)</DisplayName>
        <AccountId>64</AccountId>
        <AccountType/>
      </UserInfo>
    </SharedWithUsers>
  </documentManagement>
</p:properties>
</file>

<file path=customXml/itemProps1.xml><?xml version="1.0" encoding="utf-8"?>
<ds:datastoreItem xmlns:ds="http://schemas.openxmlformats.org/officeDocument/2006/customXml" ds:itemID="{75AC0B9F-608B-48E3-A765-A812F91CD382}">
  <ds:schemaRefs>
    <ds:schemaRef ds:uri="http://schemas.microsoft.com/sharepoint/v3/contenttype/forms"/>
  </ds:schemaRefs>
</ds:datastoreItem>
</file>

<file path=customXml/itemProps2.xml><?xml version="1.0" encoding="utf-8"?>
<ds:datastoreItem xmlns:ds="http://schemas.openxmlformats.org/officeDocument/2006/customXml" ds:itemID="{D38B79A9-5A06-4DB0-B145-E883505D6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5f3a9f-b0aa-48c8-83de-cc7a43894e19"/>
    <ds:schemaRef ds:uri="dc2c5c80-05d8-4393-9939-443aedac61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A375DC-E267-43B5-B46F-423FA0B6F50C}">
  <ds:schemaRefs>
    <ds:schemaRef ds:uri="http://schemas.microsoft.com/office/2006/metadata/properties"/>
    <ds:schemaRef ds:uri="http://schemas.microsoft.com/office/infopath/2007/PartnerControls"/>
    <ds:schemaRef ds:uri="dc2c5c80-05d8-4393-9939-443aedac61a0"/>
    <ds:schemaRef ds:uri="dd5f3a9f-b0aa-48c8-83de-cc7a43894e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Page</vt:lpstr>
      <vt:lpstr>GRI and SASB Index</vt:lpstr>
      <vt:lpstr>Performance Summary</vt:lpstr>
      <vt:lpstr>Economic Performance</vt:lpstr>
      <vt:lpstr>People</vt:lpstr>
      <vt:lpstr>Energy and Emissions</vt:lpstr>
      <vt:lpstr>Water and Effluents</vt:lpstr>
      <vt:lpstr>Biodiversity</vt:lpstr>
      <vt:lpstr>Tailings and Waste</vt:lpstr>
      <vt:lpstr>Health and Safety</vt:lpstr>
      <vt:lpstr>Proved and Probable Reserves</vt:lpstr>
      <vt:lpstr>Tailings Storage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Karina Nakandakari</dc:creator>
  <cp:keywords/>
  <dc:description/>
  <cp:lastModifiedBy>Georgina Blanco</cp:lastModifiedBy>
  <cp:revision/>
  <dcterms:created xsi:type="dcterms:W3CDTF">2023-05-10T19:06:10Z</dcterms:created>
  <dcterms:modified xsi:type="dcterms:W3CDTF">2024-08-23T00:39:11Z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0x01010089DB72D2D5E9EB49BE258BBA977783A0</vt:lpwstr>
  </property>
  <property fmtid="{D5CDD505-2E9C-101B-9397-08002B2CF9AE}" pid="3" name="MediaServiceImageTags">
    <vt:lpwstr/>
  </property>
</Properties>
</file>